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4bc24c86a7300e7b628ac1f8b0f55b93a7c834ee/47809050220/2bab609e-911f-4e12-a30c-069c4127f697/"/>
    </mc:Choice>
  </mc:AlternateContent>
  <xr:revisionPtr revIDLastSave="0" documentId="13_ncr:1_{995D2BCC-96DB-4568-B70D-3E35DCC2DE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kku" sheetId="3" r:id="rId1"/>
    <sheet name="1." sheetId="1" r:id="rId2"/>
    <sheet name="2." sheetId="2" r:id="rId3"/>
    <sheet name="3." sheetId="7" r:id="rId4"/>
    <sheet name="4." sheetId="8" r:id="rId5"/>
    <sheet name="vabatahtlik tagastus" sheetId="4" r:id="rId6"/>
    <sheet name="HR050.01_UR" sheetId="5" r:id="rId7"/>
  </sheets>
  <externalReferences>
    <externalReference r:id="rId8"/>
  </externalReferences>
  <definedNames>
    <definedName name="_xlnm._FilterDatabase" localSheetId="6" hidden="1">'HR050.01_UR'!$B$7:$R$23</definedName>
    <definedName name="docIssuerPartners">[1]hidden!$A$2:$A$67</definedName>
    <definedName name="docIssuerPartnersRegNo">[1]hidden!$A$2:$B$67</definedName>
    <definedName name="invoiceFlatRateTypes">[1]hidden!$E$2:$E$2</definedName>
    <definedName name="projectActivities">[1]hidden!$C$2:$C$12</definedName>
    <definedName name="projectContracts">[1]hidden!$K$2:$K$83</definedName>
    <definedName name="projectPartners">[1]hidden!$I$2:$I$4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F8" i="3"/>
  <c r="E8" i="3"/>
  <c r="D8" i="4"/>
  <c r="E8" i="4"/>
  <c r="F8" i="4"/>
  <c r="G8" i="4"/>
  <c r="H8" i="4"/>
  <c r="I8" i="4"/>
  <c r="J8" i="4"/>
  <c r="K8" i="4"/>
  <c r="L8" i="4"/>
  <c r="F7" i="4"/>
  <c r="D7" i="4"/>
  <c r="R11" i="8" l="1"/>
  <c r="G7" i="4" s="1"/>
  <c r="R6" i="8"/>
  <c r="R12" i="8"/>
  <c r="J7" i="4" l="1"/>
  <c r="L7" i="4" s="1"/>
  <c r="I7" i="4"/>
  <c r="G6" i="4" l="1"/>
  <c r="I6" i="4" s="1"/>
  <c r="D6" i="4"/>
  <c r="F6" i="4" s="1"/>
  <c r="J6" i="4" l="1"/>
  <c r="L6" i="4" s="1"/>
  <c r="E7" i="3" s="1"/>
  <c r="F7" i="3" s="1"/>
  <c r="R11" i="7" l="1"/>
  <c r="R12" i="7" s="1"/>
  <c r="R6" i="7"/>
  <c r="I5" i="4" l="1"/>
  <c r="D5" i="4"/>
  <c r="F5" i="4" s="1"/>
  <c r="R13" i="2"/>
  <c r="J5" i="4" l="1"/>
  <c r="L5" i="4" s="1"/>
  <c r="E6" i="3" s="1"/>
  <c r="R12" i="2"/>
  <c r="R7" i="2"/>
  <c r="C5" i="3" l="1"/>
  <c r="G42" i="5" l="1"/>
  <c r="F42" i="5"/>
  <c r="E42" i="5"/>
  <c r="H35" i="5"/>
  <c r="I35" i="5" s="1"/>
  <c r="I42" i="5" s="1"/>
  <c r="F43" i="5" l="1"/>
  <c r="H42" i="5"/>
  <c r="H43" i="5" s="1"/>
  <c r="R6" i="1" l="1"/>
  <c r="R11" i="2"/>
  <c r="S11" i="2" s="1"/>
  <c r="K11" i="2"/>
  <c r="R6" i="2"/>
  <c r="S6" i="2"/>
  <c r="K6" i="2"/>
  <c r="G3" i="4" l="1"/>
  <c r="D4" i="4"/>
  <c r="R11" i="1"/>
  <c r="Q31" i="5"/>
  <c r="R31" i="5"/>
  <c r="R30" i="5"/>
  <c r="P30" i="5" s="1"/>
  <c r="R29" i="5"/>
  <c r="P29" i="5" s="1"/>
  <c r="P31" i="5" s="1"/>
  <c r="S11" i="1" l="1"/>
  <c r="K11" i="1"/>
  <c r="K6" i="1"/>
  <c r="S6" i="1" l="1"/>
  <c r="D3" i="4"/>
  <c r="R12" i="1"/>
  <c r="J3" i="4" l="1"/>
  <c r="R25" i="5"/>
  <c r="N25" i="5"/>
  <c r="G4" i="4"/>
  <c r="E4" i="4"/>
  <c r="J4" i="4" l="1"/>
  <c r="C6" i="3" s="1"/>
  <c r="K4" i="4"/>
  <c r="L4" i="4" s="1"/>
  <c r="H4" i="4"/>
  <c r="I4" i="4" s="1"/>
  <c r="E3" i="4"/>
  <c r="K3" i="4"/>
  <c r="H3" i="4"/>
  <c r="F4" i="4"/>
  <c r="F3" i="4" l="1"/>
  <c r="D6" i="3"/>
  <c r="I3" i="4"/>
  <c r="L3" i="4"/>
  <c r="D5" i="3"/>
  <c r="F5" i="3" s="1"/>
  <c r="F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96F94293-F216-41D6-9EC3-185405B3E02B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5" authorId="0" shapeId="0" xr:uid="{60A92E85-D472-488C-BC83-38AA35B1D212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5" authorId="0" shapeId="0" xr:uid="{CA631264-B824-4FEC-97A9-7B6F84AABCAC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5" authorId="0" shapeId="0" xr:uid="{2781728A-F3C4-49A7-A84A-C97181A2EB63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5" authorId="0" shapeId="0" xr:uid="{9C8B3774-FB38-4795-A279-265127BF5202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5" authorId="0" shapeId="0" xr:uid="{645EE7AB-1556-412D-B4CC-7C7A96BB5BC2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A10" authorId="0" shapeId="0" xr:uid="{A2D6107D-737D-4408-A4FC-B81AC6B5552A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10" authorId="0" shapeId="0" xr:uid="{928EB921-6A42-41AB-82EC-21D3CB711637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10" authorId="0" shapeId="0" xr:uid="{42B032BC-E6A5-48A1-B6AF-8476F7B1E6E6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10" authorId="0" shapeId="0" xr:uid="{3CF00CB1-AF84-4589-B41A-BB60720617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10" authorId="0" shapeId="0" xr:uid="{516D11B8-238A-48AA-8FA4-13FD65991FEF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10" authorId="0" shapeId="0" xr:uid="{FD0DAAE0-C51E-4200-8858-3C9339429FC6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9910A145-625D-4D1D-8C9A-2763A8FDA146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5" authorId="0" shapeId="0" xr:uid="{47FBF4BA-6006-4ECB-8AA5-27985C1DA9D8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5" authorId="0" shapeId="0" xr:uid="{11C94679-9C9B-4B46-809E-F95238A0D529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5" authorId="0" shapeId="0" xr:uid="{4D2A876A-3C31-471B-82C9-2BB70D6C09CA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5" authorId="0" shapeId="0" xr:uid="{5B3FE642-B2A3-4072-A516-A7B16088D00A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5" authorId="0" shapeId="0" xr:uid="{76967477-5E36-4955-8B21-956938BFCA3D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A10" authorId="0" shapeId="0" xr:uid="{AB2ECC89-D726-4AF6-87BD-F3485BB5FFF8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10" authorId="0" shapeId="0" xr:uid="{5C58E69A-13E9-48A5-BB84-7950651F99B7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10" authorId="0" shapeId="0" xr:uid="{C0BA4D05-4DCF-4FA4-83A7-815E528B65D8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10" authorId="0" shapeId="0" xr:uid="{5A1082DE-8605-4501-98FF-7C8FFDBDDFB9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10" authorId="0" shapeId="0" xr:uid="{10E42304-50B8-47F8-A069-AC47A3EF4173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10" authorId="0" shapeId="0" xr:uid="{BFB9E23F-F77E-4E7A-8305-1E00763B4D46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231A0C8A-A13F-4362-B15D-ECA5DD5F5011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5" authorId="0" shapeId="0" xr:uid="{03212016-45C4-46EF-BA34-BB1C6F9C051B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5" authorId="0" shapeId="0" xr:uid="{A2433904-A76A-4445-81A6-D7CE9C1FCC4F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5" authorId="0" shapeId="0" xr:uid="{0BA06349-35C4-4D84-9857-52225C34539F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5" authorId="0" shapeId="0" xr:uid="{88D7A0B2-E5FA-4D90-A05F-AAB9F95EA52A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5" authorId="0" shapeId="0" xr:uid="{090F3AA4-928F-41A7-A1FA-F551E51545FE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A10" authorId="0" shapeId="0" xr:uid="{CC5DE858-1795-44ED-9FF3-9357302D01B3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10" authorId="0" shapeId="0" xr:uid="{00DC1AAF-DD92-400C-B959-85468B9168DA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10" authorId="0" shapeId="0" xr:uid="{ACD1A7CD-7985-4C27-A152-1FABC475219C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10" authorId="0" shapeId="0" xr:uid="{C3629AC3-E240-4A64-AD2A-C412D8C67AD6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10" authorId="0" shapeId="0" xr:uid="{BC17C96B-CF48-4F50-A8FA-F85ACD744E3D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10" authorId="0" shapeId="0" xr:uid="{0E8F2673-8DD1-45FA-AB6E-363AA4118E74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C1168F29-FEED-485E-9DB5-D2528F43E1B8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5" authorId="0" shapeId="0" xr:uid="{74552B43-031A-4C9C-AF12-108893D84D0F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5" authorId="0" shapeId="0" xr:uid="{E7A5998C-B72C-4B63-BB8F-E585876C4D1B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5" authorId="0" shapeId="0" xr:uid="{B87A3D6E-5CF2-4A57-A9DC-B4BED4B64282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5" authorId="0" shapeId="0" xr:uid="{B3F1E49B-C768-4BDD-9423-5008DFC5C014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5" authorId="0" shapeId="0" xr:uid="{1720ED3A-6F17-43DB-B609-32888C2E7AEB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A10" authorId="0" shapeId="0" xr:uid="{59F61EFA-94EA-4448-AAB3-488A1146DA7E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10" authorId="0" shapeId="0" xr:uid="{A930430B-77FB-4CF4-A404-CA5096D65845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10" authorId="0" shapeId="0" xr:uid="{C9FFE785-0EBC-40B5-A648-52A74097C573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10" authorId="0" shapeId="0" xr:uid="{7328F59B-CB96-49DC-9E95-5B3F6676BC3A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10" authorId="0" shapeId="0" xr:uid="{45A6BB62-5F3D-4BDE-8D44-ECFCA657D566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10" authorId="0" shapeId="0" xr:uid="{F21E2E5F-463E-443A-8B85-E69AC779A7F5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<sst xmlns="http://schemas.openxmlformats.org/spreadsheetml/2006/main" count="374" uniqueCount="143">
  <si>
    <t>Kaudne kulu</t>
  </si>
  <si>
    <t>LISA 1</t>
  </si>
  <si>
    <t>Kokku</t>
  </si>
  <si>
    <t>Tööjõukulu</t>
  </si>
  <si>
    <t>1.</t>
  </si>
  <si>
    <t>2.</t>
  </si>
  <si>
    <t>Maksetaotluse nr.</t>
  </si>
  <si>
    <t>SFOS kulurida</t>
  </si>
  <si>
    <t>kulu selgitus</t>
  </si>
  <si>
    <t>projektist AK</t>
  </si>
  <si>
    <t>AK summa kokku</t>
  </si>
  <si>
    <r>
      <t xml:space="preserve">projektist </t>
    </r>
    <r>
      <rPr>
        <sz val="11"/>
        <color rgb="FFFF0000"/>
        <rFont val="Calibri"/>
        <family val="2"/>
        <charset val="186"/>
        <scheme val="minor"/>
      </rPr>
      <t>tegelikult</t>
    </r>
    <r>
      <rPr>
        <sz val="11"/>
        <color theme="1"/>
        <rFont val="Calibri"/>
        <family val="2"/>
        <scheme val="minor"/>
      </rPr>
      <t xml:space="preserve"> AK</t>
    </r>
  </si>
  <si>
    <t>lisanduv otsene personalikulu 15%</t>
  </si>
  <si>
    <t>VT tagastatav personalikulu</t>
  </si>
  <si>
    <t>vabathtlik tagastus kokku</t>
  </si>
  <si>
    <t xml:space="preserve">projekti TEG nr </t>
  </si>
  <si>
    <t>lisanduv tagastatav otsene personalikulu 15%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</si>
  <si>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</si>
  <si>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</si>
  <si>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</si>
  <si>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</si>
  <si>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</si>
  <si>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</si>
  <si>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</si>
  <si>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</si>
  <si>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</si>
  <si>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</si>
  <si>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</si>
  <si>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</si>
  <si>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</si>
  <si>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</si>
  <si>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</si>
  <si>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</si>
  <si>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</si>
  <si>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</si>
  <si>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Sh abikõlblik otsene personalikulu</t>
  </si>
  <si>
    <t>Kuludokument</t>
  </si>
  <si>
    <t>Sotsiaalkindlustusamet (70001975)</t>
  </si>
  <si>
    <t>Sotsiaalkindlustusamet (Partner)</t>
  </si>
  <si>
    <t>Leping puudub</t>
  </si>
  <si>
    <t/>
  </si>
  <si>
    <t>Vabatahtlik tagastuse summa</t>
  </si>
  <si>
    <t>Toetusega seotud tööjõukulud (perioodil: 1.01.2024-31.12.2024)</t>
  </si>
  <si>
    <t>Toetus: 1T30-SF21-04791LASTE - LASTEKAITSE ENNETUS</t>
  </si>
  <si>
    <t>Töötaja nimi</t>
  </si>
  <si>
    <t>Töötaja personali number</t>
  </si>
  <si>
    <t>Tasu töö-lepingu/ käskkirja kohaselt</t>
  </si>
  <si>
    <t>Palgaarvestuse kande number</t>
  </si>
  <si>
    <t>Palga periood</t>
  </si>
  <si>
    <t>Perioodil arvestatud brutotasu</t>
  </si>
  <si>
    <t>Töötatud töötunnid</t>
  </si>
  <si>
    <t>Toetuse arvestus- likud  töötunnid</t>
  </si>
  <si>
    <t>Toetuse arvestuslik osakaal</t>
  </si>
  <si>
    <t>Toetusese arvestatud tasud</t>
  </si>
  <si>
    <t>Toetusesse arvestatud maksud</t>
  </si>
  <si>
    <t xml:space="preserve">_x000D_
 Toetus  kokku </t>
  </si>
  <si>
    <t>sh töötasu</t>
  </si>
  <si>
    <t>sh lisatasud</t>
  </si>
  <si>
    <t>sh puhkusetasu</t>
  </si>
  <si>
    <t>sh hüvitised</t>
  </si>
  <si>
    <t>Sotsiaalmaks</t>
  </si>
  <si>
    <t>Töötuskindlustusmaks</t>
  </si>
  <si>
    <t>Ursula Randlaine</t>
  </si>
  <si>
    <t>202401</t>
  </si>
  <si>
    <t>202402</t>
  </si>
  <si>
    <t>000000</t>
  </si>
  <si>
    <t>202403</t>
  </si>
  <si>
    <t>202404</t>
  </si>
  <si>
    <t>202405</t>
  </si>
  <si>
    <t>202406</t>
  </si>
  <si>
    <t>202407</t>
  </si>
  <si>
    <t>202408</t>
  </si>
  <si>
    <t>202409</t>
  </si>
  <si>
    <t>202410</t>
  </si>
  <si>
    <t>202411</t>
  </si>
  <si>
    <t>202412</t>
  </si>
  <si>
    <t>SAP BusinessObjects, kasutaja: ojangm, 19.02.2025</t>
  </si>
  <si>
    <t>Palgaleht märts 2024</t>
  </si>
  <si>
    <t>19. 2.3.1 Sisutegevuse personalikulu</t>
  </si>
  <si>
    <t>SKA peaspetsialist Ursula Randlaine märts 2024 töötasu koos maksudega</t>
  </si>
  <si>
    <r>
      <t xml:space="preserve">TAT „Laste ja perede toetamine“ - </t>
    </r>
    <r>
      <rPr>
        <b/>
        <sz val="11"/>
        <color rgb="FF0070C0"/>
        <rFont val="Calibri"/>
        <family val="2"/>
        <scheme val="minor"/>
      </rPr>
      <t>esitatud MT12</t>
    </r>
  </si>
  <si>
    <r>
      <t xml:space="preserve">TAT „Laste ja perede toetamine“ - </t>
    </r>
    <r>
      <rPr>
        <b/>
        <sz val="11"/>
        <color rgb="FF00B050"/>
        <rFont val="Calibri"/>
        <family val="2"/>
        <scheme val="minor"/>
      </rPr>
      <t>peab olema MT12</t>
    </r>
  </si>
  <si>
    <t>MT12</t>
  </si>
  <si>
    <t>MT13</t>
  </si>
  <si>
    <t>MT15</t>
  </si>
  <si>
    <t>Esitatud MT</t>
  </si>
  <si>
    <t>Vatahtlik tagastus</t>
  </si>
  <si>
    <t>HR050.01</t>
  </si>
  <si>
    <t>SKA märts 2024 puhkusetasu koos maksudega</t>
  </si>
  <si>
    <t>MT</t>
  </si>
  <si>
    <t>MTs puhkus</t>
  </si>
  <si>
    <t>HR025 Puhkus palga säilit</t>
  </si>
  <si>
    <t>MT10</t>
  </si>
  <si>
    <t>01.2024</t>
  </si>
  <si>
    <t>MT11</t>
  </si>
  <si>
    <t>02.2024</t>
  </si>
  <si>
    <t>03.2024</t>
  </si>
  <si>
    <t>04.2024</t>
  </si>
  <si>
    <t>MT14</t>
  </si>
  <si>
    <t>05.2024</t>
  </si>
  <si>
    <t>06.2024</t>
  </si>
  <si>
    <t>MT16</t>
  </si>
  <si>
    <t>07.2024</t>
  </si>
  <si>
    <t>MT17</t>
  </si>
  <si>
    <t>08.2024</t>
  </si>
  <si>
    <t>MT18</t>
  </si>
  <si>
    <t>09.2024</t>
  </si>
  <si>
    <t>MT19</t>
  </si>
  <si>
    <t>10.2024</t>
  </si>
  <si>
    <t>MT20</t>
  </si>
  <si>
    <t>11.2024</t>
  </si>
  <si>
    <t>MT21</t>
  </si>
  <si>
    <t>12.2024</t>
  </si>
  <si>
    <t>Vabatahtlik tagastus teha</t>
  </si>
  <si>
    <t>Peab olema!</t>
  </si>
  <si>
    <t>Vabatahtlik tagastus</t>
  </si>
  <si>
    <t>Palgaleht aprill 2024</t>
  </si>
  <si>
    <t>3 344,99</t>
  </si>
  <si>
    <t>SKA peaspetsialist Ursula Randlaine aprill 2024 töötasu koos maksudega</t>
  </si>
  <si>
    <r>
      <t xml:space="preserve">TAT „Laste ja perede toetamine“ - </t>
    </r>
    <r>
      <rPr>
        <b/>
        <sz val="11"/>
        <color rgb="FF0070C0"/>
        <rFont val="Calibri"/>
        <family val="2"/>
        <scheme val="minor"/>
      </rPr>
      <t>esitatud MT13</t>
    </r>
  </si>
  <si>
    <r>
      <t xml:space="preserve">TAT „Laste ja perede toetamine“ - </t>
    </r>
    <r>
      <rPr>
        <b/>
        <sz val="11"/>
        <color rgb="FF00B050"/>
        <rFont val="Calibri"/>
        <family val="2"/>
        <scheme val="minor"/>
      </rPr>
      <t>peab olema MT13</t>
    </r>
  </si>
  <si>
    <t>Peab MTs olema!</t>
  </si>
  <si>
    <t>SKA aprill 2024 puhkusetasu koos maksudega</t>
  </si>
  <si>
    <t>T grupp OÜ</t>
  </si>
  <si>
    <t>17. 2.2.2 Mitmekülgse abivajadusega laste ja nende perede toetamine</t>
  </si>
  <si>
    <t>SKA projektijuht Evelin Tamm lähetus (T300-LK/183). Sõidukulu</t>
  </si>
  <si>
    <t>SKA lähetus (T300-LK/183). Sõidukulu</t>
  </si>
  <si>
    <t>Toetus välja makstud</t>
  </si>
  <si>
    <t xml:space="preserve"> Korrigeeritud </t>
  </si>
  <si>
    <t xml:space="preserve">Vabatahtlik tagastus </t>
  </si>
  <si>
    <r>
      <t xml:space="preserve">TAT „Laste ja perede toetamine“ - </t>
    </r>
    <r>
      <rPr>
        <b/>
        <sz val="11"/>
        <color rgb="FF0070C0"/>
        <rFont val="Calibri"/>
        <family val="2"/>
        <scheme val="minor"/>
      </rPr>
      <t>esitatud MT14</t>
    </r>
  </si>
  <si>
    <t>Eveiln Tamm lähetus: T300-LK/209-K1. Sõidukulu</t>
  </si>
  <si>
    <r>
      <t xml:space="preserve">TAT „Laste ja perede toetamine“ - </t>
    </r>
    <r>
      <rPr>
        <b/>
        <sz val="11"/>
        <color rgb="FF00B050"/>
        <rFont val="Calibri"/>
        <family val="2"/>
        <scheme val="minor"/>
      </rPr>
      <t>peab olema MT14</t>
    </r>
  </si>
  <si>
    <t>SKA lähetus (T300-LK/209-K1). Sõidukulu</t>
  </si>
  <si>
    <t>3.</t>
  </si>
  <si>
    <t>Majan.kulu</t>
  </si>
  <si>
    <r>
      <t xml:space="preserve">TAT „Laste ja perede toetamine“ - </t>
    </r>
    <r>
      <rPr>
        <b/>
        <sz val="11"/>
        <color rgb="FF0070C0"/>
        <rFont val="Calibri"/>
        <family val="2"/>
        <scheme val="minor"/>
      </rPr>
      <t>esitatud MT19</t>
    </r>
  </si>
  <si>
    <r>
      <t xml:space="preserve">TAT „Laste ja perede toetamine“ - </t>
    </r>
    <r>
      <rPr>
        <b/>
        <sz val="11"/>
        <color rgb="FF00B050"/>
        <rFont val="Calibri"/>
        <family val="2"/>
        <scheme val="minor"/>
      </rPr>
      <t>peab olema MT19</t>
    </r>
  </si>
  <si>
    <t>AS Eesti Liinirongid</t>
  </si>
  <si>
    <t>Kätriin-Eliis Jaaniste lähetused: T300-LK/521; T300-LK/537. Sõidukulu</t>
  </si>
  <si>
    <t>SKA lähetuse (T300-LK/537). Sõidukulu</t>
  </si>
  <si>
    <t>4.</t>
  </si>
  <si>
    <t>LASTE Vabatahtlik tagastus 03.03.2025_Lisa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</si>
</sst>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\ _k_r"/>
    <numFmt numFmtId="166" formatCode="#,##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b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186"/>
    </font>
    <font>
      <sz val="11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rgb="FF333333"/>
      <name val="Arial"/>
    </font>
    <font>
      <b/>
      <sz val="12"/>
      <color rgb="FF333333"/>
      <name val="Arial"/>
    </font>
    <font>
      <b/>
      <sz val="9"/>
      <color rgb="FF000000"/>
      <name val="Arial"/>
    </font>
    <font>
      <sz val="10"/>
      <color rgb="FF333333"/>
      <name val="Arial"/>
    </font>
    <font>
      <b/>
      <sz val="11"/>
      <color rgb="FF00B050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BE5FF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E2EFDA"/>
        <bgColor rgb="FFFFFFFF"/>
      </patternFill>
    </fill>
    <fill>
      <patternFill patternType="solid">
        <fgColor rgb="FFFFF2CC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949694"/>
      </left>
      <right style="thin">
        <color rgb="FF949694"/>
      </right>
      <top style="thin">
        <color rgb="FF949694"/>
      </top>
      <bottom style="thin">
        <color rgb="FF94969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2" fillId="0" borderId="0" xfId="0" applyFont="1"/>
    <xf numFmtId="0" fontId="0" fillId="2" borderId="0" xfId="0" applyFill="1"/>
    <xf numFmtId="4" fontId="0" fillId="0" borderId="1" xfId="0" applyNumberFormat="1" applyBorder="1"/>
    <xf numFmtId="2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0" fillId="0" borderId="4" xfId="0" applyBorder="1"/>
    <xf numFmtId="0" fontId="0" fillId="0" borderId="4" xfId="0" applyBorder="1" applyAlignment="1">
      <alignment wrapText="1"/>
    </xf>
    <xf numFmtId="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vertical="center" wrapText="1"/>
      <protection locked="0"/>
    </xf>
    <xf numFmtId="4" fontId="7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4" fontId="2" fillId="4" borderId="1" xfId="0" applyNumberFormat="1" applyFont="1" applyFill="1" applyBorder="1"/>
    <xf numFmtId="4" fontId="2" fillId="5" borderId="1" xfId="0" applyNumberFormat="1" applyFont="1" applyFill="1" applyBorder="1"/>
    <xf numFmtId="0" fontId="0" fillId="0" borderId="0" xfId="0" applyBorder="1"/>
    <xf numFmtId="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/>
    <xf numFmtId="0" fontId="11" fillId="7" borderId="0" xfId="0" applyFont="1" applyFill="1" applyAlignment="1">
      <alignment horizontal="left"/>
    </xf>
    <xf numFmtId="49" fontId="13" fillId="8" borderId="11" xfId="0" applyNumberFormat="1" applyFont="1" applyFill="1" applyBorder="1" applyAlignment="1">
      <alignment horizontal="center" vertical="center" wrapText="1"/>
    </xf>
    <xf numFmtId="4" fontId="11" fillId="9" borderId="0" xfId="0" applyNumberFormat="1" applyFont="1" applyFill="1" applyAlignment="1">
      <alignment horizontal="right"/>
    </xf>
    <xf numFmtId="0" fontId="11" fillId="7" borderId="0" xfId="0" applyFont="1" applyFill="1" applyAlignment="1">
      <alignment horizontal="right"/>
    </xf>
    <xf numFmtId="164" fontId="7" fillId="0" borderId="1" xfId="0" applyNumberFormat="1" applyFont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horizontal="left"/>
    </xf>
    <xf numFmtId="1" fontId="11" fillId="10" borderId="12" xfId="0" applyNumberFormat="1" applyFont="1" applyFill="1" applyBorder="1" applyAlignment="1">
      <alignment horizontal="center"/>
    </xf>
    <xf numFmtId="0" fontId="11" fillId="10" borderId="12" xfId="0" applyFont="1" applyFill="1" applyBorder="1" applyAlignment="1">
      <alignment horizontal="right"/>
    </xf>
    <xf numFmtId="49" fontId="11" fillId="10" borderId="12" xfId="0" applyNumberFormat="1" applyFont="1" applyFill="1" applyBorder="1" applyAlignment="1">
      <alignment horizontal="center"/>
    </xf>
    <xf numFmtId="2" fontId="11" fillId="10" borderId="12" xfId="0" applyNumberFormat="1" applyFont="1" applyFill="1" applyBorder="1" applyAlignment="1">
      <alignment horizontal="right"/>
    </xf>
    <xf numFmtId="166" fontId="11" fillId="10" borderId="12" xfId="0" applyNumberFormat="1" applyFont="1" applyFill="1" applyBorder="1" applyAlignment="1">
      <alignment horizontal="right"/>
    </xf>
    <xf numFmtId="4" fontId="11" fillId="10" borderId="12" xfId="0" applyNumberFormat="1" applyFont="1" applyFill="1" applyBorder="1" applyAlignment="1">
      <alignment horizontal="right"/>
    </xf>
    <xf numFmtId="0" fontId="11" fillId="10" borderId="0" xfId="0" applyFont="1" applyFill="1" applyAlignment="1">
      <alignment horizontal="left"/>
    </xf>
    <xf numFmtId="49" fontId="11" fillId="11" borderId="12" xfId="0" applyNumberFormat="1" applyFont="1" applyFill="1" applyBorder="1" applyAlignment="1">
      <alignment horizontal="left"/>
    </xf>
    <xf numFmtId="1" fontId="11" fillId="11" borderId="12" xfId="0" applyNumberFormat="1" applyFont="1" applyFill="1" applyBorder="1" applyAlignment="1">
      <alignment horizontal="center"/>
    </xf>
    <xf numFmtId="0" fontId="11" fillId="11" borderId="12" xfId="0" applyFont="1" applyFill="1" applyBorder="1" applyAlignment="1">
      <alignment horizontal="right"/>
    </xf>
    <xf numFmtId="49" fontId="11" fillId="11" borderId="12" xfId="0" applyNumberFormat="1" applyFont="1" applyFill="1" applyBorder="1" applyAlignment="1">
      <alignment horizontal="center"/>
    </xf>
    <xf numFmtId="2" fontId="11" fillId="11" borderId="12" xfId="0" applyNumberFormat="1" applyFont="1" applyFill="1" applyBorder="1" applyAlignment="1">
      <alignment horizontal="right"/>
    </xf>
    <xf numFmtId="166" fontId="11" fillId="11" borderId="12" xfId="0" applyNumberFormat="1" applyFont="1" applyFill="1" applyBorder="1" applyAlignment="1">
      <alignment horizontal="right"/>
    </xf>
    <xf numFmtId="4" fontId="11" fillId="11" borderId="12" xfId="0" applyNumberFormat="1" applyFont="1" applyFill="1" applyBorder="1" applyAlignment="1">
      <alignment horizontal="right"/>
    </xf>
    <xf numFmtId="0" fontId="11" fillId="11" borderId="0" xfId="0" applyFont="1" applyFill="1" applyAlignment="1">
      <alignment horizontal="left"/>
    </xf>
    <xf numFmtId="0" fontId="16" fillId="10" borderId="0" xfId="0" applyFont="1" applyFill="1" applyAlignment="1">
      <alignment horizontal="left"/>
    </xf>
    <xf numFmtId="2" fontId="0" fillId="0" borderId="0" xfId="0" applyNumberFormat="1"/>
    <xf numFmtId="4" fontId="2" fillId="12" borderId="0" xfId="0" applyNumberFormat="1" applyFont="1" applyFill="1"/>
    <xf numFmtId="4" fontId="2" fillId="5" borderId="0" xfId="0" applyNumberFormat="1" applyFont="1" applyFill="1"/>
    <xf numFmtId="4" fontId="2" fillId="6" borderId="0" xfId="0" applyNumberFormat="1" applyFont="1" applyFill="1"/>
    <xf numFmtId="0" fontId="2" fillId="6" borderId="0" xfId="0" applyFont="1" applyFill="1" applyAlignment="1">
      <alignment horizontal="right"/>
    </xf>
    <xf numFmtId="0" fontId="2" fillId="5" borderId="0" xfId="0" applyFont="1" applyFill="1" applyAlignment="1">
      <alignment horizontal="right"/>
    </xf>
    <xf numFmtId="0" fontId="2" fillId="12" borderId="0" xfId="0" applyFont="1" applyFill="1" applyAlignment="1">
      <alignment horizontal="right"/>
    </xf>
    <xf numFmtId="4" fontId="7" fillId="6" borderId="6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18" fillId="13" borderId="0" xfId="0" applyFont="1" applyFill="1"/>
    <xf numFmtId="49" fontId="17" fillId="14" borderId="13" xfId="0" applyNumberFormat="1" applyFont="1" applyFill="1" applyBorder="1" applyAlignment="1">
      <alignment horizontal="center"/>
    </xf>
    <xf numFmtId="4" fontId="18" fillId="13" borderId="0" xfId="0" applyNumberFormat="1" applyFont="1" applyFill="1"/>
    <xf numFmtId="2" fontId="18" fillId="13" borderId="0" xfId="0" applyNumberFormat="1" applyFont="1" applyFill="1"/>
    <xf numFmtId="4" fontId="20" fillId="13" borderId="0" xfId="0" applyNumberFormat="1" applyFont="1" applyFill="1"/>
    <xf numFmtId="0" fontId="18" fillId="15" borderId="0" xfId="0" applyFont="1" applyFill="1"/>
    <xf numFmtId="49" fontId="17" fillId="15" borderId="13" xfId="0" applyNumberFormat="1" applyFont="1" applyFill="1" applyBorder="1" applyAlignment="1">
      <alignment horizontal="center"/>
    </xf>
    <xf numFmtId="2" fontId="18" fillId="15" borderId="0" xfId="0" applyNumberFormat="1" applyFont="1" applyFill="1"/>
    <xf numFmtId="49" fontId="17" fillId="13" borderId="13" xfId="0" applyNumberFormat="1" applyFont="1" applyFill="1" applyBorder="1" applyAlignment="1">
      <alignment horizontal="center"/>
    </xf>
    <xf numFmtId="49" fontId="17" fillId="13" borderId="0" xfId="0" applyNumberFormat="1" applyFont="1" applyFill="1" applyAlignment="1">
      <alignment horizontal="center"/>
    </xf>
    <xf numFmtId="2" fontId="21" fillId="0" borderId="0" xfId="0" applyNumberFormat="1" applyFont="1"/>
    <xf numFmtId="2" fontId="19" fillId="0" borderId="0" xfId="0" applyNumberFormat="1" applyFont="1"/>
    <xf numFmtId="2" fontId="21" fillId="5" borderId="0" xfId="0" applyNumberFormat="1" applyFont="1" applyFill="1"/>
    <xf numFmtId="0" fontId="22" fillId="0" borderId="0" xfId="0" applyFont="1" applyAlignment="1">
      <alignment horizontal="left"/>
    </xf>
    <xf numFmtId="0" fontId="23" fillId="6" borderId="0" xfId="0" applyFont="1" applyFill="1" applyAlignment="1">
      <alignment horizontal="right"/>
    </xf>
    <xf numFmtId="0" fontId="19" fillId="6" borderId="0" xfId="0" applyFont="1" applyFill="1" applyAlignment="1">
      <alignment horizontal="right"/>
    </xf>
    <xf numFmtId="2" fontId="18" fillId="16" borderId="0" xfId="0" applyNumberFormat="1" applyFont="1" applyFill="1"/>
    <xf numFmtId="0" fontId="18" fillId="16" borderId="0" xfId="0" applyFont="1" applyFill="1"/>
    <xf numFmtId="49" fontId="17" fillId="16" borderId="0" xfId="0" applyNumberFormat="1" applyFont="1" applyFill="1" applyAlignment="1">
      <alignment horizontal="center"/>
    </xf>
    <xf numFmtId="4" fontId="18" fillId="16" borderId="0" xfId="0" applyNumberFormat="1" applyFont="1" applyFill="1"/>
    <xf numFmtId="49" fontId="11" fillId="17" borderId="12" xfId="0" applyNumberFormat="1" applyFont="1" applyFill="1" applyBorder="1" applyAlignment="1">
      <alignment horizontal="left"/>
    </xf>
    <xf numFmtId="1" fontId="11" fillId="17" borderId="12" xfId="0" applyNumberFormat="1" applyFont="1" applyFill="1" applyBorder="1" applyAlignment="1">
      <alignment horizontal="center"/>
    </xf>
    <xf numFmtId="0" fontId="11" fillId="17" borderId="12" xfId="0" applyFont="1" applyFill="1" applyBorder="1" applyAlignment="1">
      <alignment horizontal="right"/>
    </xf>
    <xf numFmtId="49" fontId="11" fillId="17" borderId="12" xfId="0" applyNumberFormat="1" applyFont="1" applyFill="1" applyBorder="1" applyAlignment="1">
      <alignment horizontal="center"/>
    </xf>
    <xf numFmtId="2" fontId="11" fillId="17" borderId="12" xfId="0" applyNumberFormat="1" applyFont="1" applyFill="1" applyBorder="1" applyAlignment="1">
      <alignment horizontal="right"/>
    </xf>
    <xf numFmtId="166" fontId="11" fillId="17" borderId="12" xfId="0" applyNumberFormat="1" applyFont="1" applyFill="1" applyBorder="1" applyAlignment="1">
      <alignment horizontal="right"/>
    </xf>
    <xf numFmtId="4" fontId="11" fillId="17" borderId="12" xfId="0" applyNumberFormat="1" applyFont="1" applyFill="1" applyBorder="1" applyAlignment="1">
      <alignment horizontal="right"/>
    </xf>
    <xf numFmtId="0" fontId="11" fillId="17" borderId="0" xfId="0" applyFont="1" applyFill="1" applyAlignment="1">
      <alignment horizontal="left"/>
    </xf>
    <xf numFmtId="0" fontId="16" fillId="17" borderId="0" xfId="0" applyFont="1" applyFill="1" applyAlignment="1">
      <alignment horizontal="left"/>
    </xf>
    <xf numFmtId="49" fontId="11" fillId="0" borderId="12" xfId="0" applyNumberFormat="1" applyFont="1" applyFill="1" applyBorder="1" applyAlignment="1">
      <alignment horizontal="left"/>
    </xf>
    <xf numFmtId="1" fontId="11" fillId="0" borderId="12" xfId="0" applyNumberFormat="1" applyFont="1" applyFill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49" fontId="11" fillId="0" borderId="12" xfId="0" applyNumberFormat="1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horizontal="right"/>
    </xf>
    <xf numFmtId="166" fontId="11" fillId="0" borderId="12" xfId="0" applyNumberFormat="1" applyFont="1" applyFill="1" applyBorder="1" applyAlignment="1">
      <alignment horizontal="right"/>
    </xf>
    <xf numFmtId="4" fontId="11" fillId="0" borderId="12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4" fontId="24" fillId="15" borderId="0" xfId="0" applyNumberFormat="1" applyFont="1" applyFill="1"/>
    <xf numFmtId="0" fontId="7" fillId="18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4" xfId="0" applyBorder="1"/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49" fontId="14" fillId="7" borderId="0" xfId="0" applyNumberFormat="1" applyFont="1" applyFill="1" applyAlignment="1">
      <alignment horizontal="left" vertical="center"/>
    </xf>
    <xf numFmtId="49" fontId="13" fillId="8" borderId="11" xfId="0" applyNumberFormat="1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49" fontId="12" fillId="7" borderId="10" xfId="0" applyNumberFormat="1" applyFont="1" applyFill="1" applyBorder="1" applyAlignment="1">
      <alignment horizontal="left" vertical="center"/>
    </xf>
    <xf numFmtId="49" fontId="12" fillId="7" borderId="0" xfId="0" applyNumberFormat="1" applyFont="1" applyFill="1" applyAlignment="1">
      <alignment horizontal="left" vertical="center"/>
    </xf>
    <xf numFmtId="0" fontId="0" fillId="0" borderId="0" xfId="0" applyFill="1"/>
    <xf numFmtId="0" fontId="0" fillId="0" borderId="1" xfId="0" applyBorder="1"/>
  </cellXfs>
  <cellStyles count="2">
    <cellStyle name="Normaallaad" xfId="0" builtinId="0"/>
    <cellStyle name="Normal_Ettemakse_taotlus_29.12.08" xfId="1" xr:uid="{59D2333C-6C18-4C17-A270-CC12FAFE61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SKA\Finants%20-%20ja%20varahalduse%20&#252;ksus\Raamatupidamine\SKA_projektid\2_MarilinO\1T30-ASENDUS\1_MT%20aruanded\MT81%20(01.05.-31.05.2022)\MT81%20(01.05.-31.05.2022)_NR1_esitamiseks_+0,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hidden"/>
    </sheetNames>
    <sheetDataSet>
      <sheetData sheetId="0" refreshError="1"/>
      <sheetData sheetId="1" refreshError="1">
        <row r="2">
          <cell r="C2" t="str">
            <v>1. Asendushoolduse koolitused</v>
          </cell>
          <cell r="E2" t="str">
            <v>Kuludokument</v>
          </cell>
          <cell r="I2" t="str">
            <v>Sotsiaalkindlustusamet (70001975)</v>
          </cell>
          <cell r="K2" t="str">
            <v>1 17.04.2020 Muu leping - 211977 (1) (Sihtasutus Poliitikauuringute Keskus Praxis)</v>
          </cell>
        </row>
        <row r="3">
          <cell r="A3" t="str">
            <v>A&amp;A Lingua Osaühing (Töövõtja)</v>
          </cell>
          <cell r="B3" t="str">
            <v>10560680</v>
          </cell>
          <cell r="C3" t="str">
            <v>10. Otsene personalikulu enne 28.05.2015</v>
          </cell>
          <cell r="I3" t="str">
            <v>Sotsiaalministeerium (70001952)</v>
          </cell>
          <cell r="K3" t="str">
            <v>1.8-4.1.1/123 - 190863 (2) (Mittetulundusühing VIRUMAA TUGITEENUSED)</v>
          </cell>
        </row>
        <row r="4">
          <cell r="A4" t="str">
            <v>AKTAPRINT OÜ (Töövõtja)</v>
          </cell>
          <cell r="B4" t="str">
            <v>10640953</v>
          </cell>
          <cell r="C4" t="str">
            <v>12. Otsene personalikulu</v>
          </cell>
          <cell r="I4" t="str">
            <v>Tervise Arengu Instituut (70006292)</v>
          </cell>
          <cell r="K4" t="str">
            <v>1.8-4.1.1/124 - 190863 (3) (Febrec OÜ)</v>
          </cell>
        </row>
        <row r="5">
          <cell r="A5" t="str">
            <v>AS Ecoprint (Töövõtja)</v>
          </cell>
          <cell r="B5" t="str">
            <v>11407147</v>
          </cell>
          <cell r="C5" t="str">
            <v>13. Otsene personalikulu</v>
          </cell>
          <cell r="K5" t="str">
            <v>1.8-4.1.1/126 - 190863 (1) (MTÜ Suunatuli)</v>
          </cell>
        </row>
        <row r="6">
          <cell r="A6" t="str">
            <v>AS GoTravel (Töövõtja)</v>
          </cell>
          <cell r="B6" t="str">
            <v>10113159</v>
          </cell>
          <cell r="C6" t="str">
            <v>14. Otsene personalikulu</v>
          </cell>
          <cell r="K6" t="str">
            <v>1.8-4.1.1/181 - 197124 (1) (Sihtasutus Elva Laste- ja Perekeskus)</v>
          </cell>
        </row>
        <row r="7">
          <cell r="A7" t="str">
            <v>AS Võru Täht (Töövõtja)</v>
          </cell>
          <cell r="B7" t="str">
            <v>10255706</v>
          </cell>
          <cell r="C7" t="str">
            <v>17. Arendustegevused</v>
          </cell>
          <cell r="K7" t="str">
            <v>1.8-4.1.1/199 - 198820 (1) (Eesti Asenduskodu Töötajate Liit)</v>
          </cell>
        </row>
        <row r="8">
          <cell r="A8" t="str">
            <v>AS Äripäev (Töövõtja)</v>
          </cell>
          <cell r="B8" t="str">
            <v>10145981</v>
          </cell>
          <cell r="C8" t="str">
            <v>2. Asendushoolduse tugiteenuste osutamine ja kutselise erihoolduspere teenuse katsetamine</v>
          </cell>
          <cell r="K8" t="str">
            <v>12-5-2/45 - 155511 (3) (Tervise Arengu Instituut)</v>
          </cell>
        </row>
        <row r="9">
          <cell r="A9" t="str">
            <v>ATLEX OÜ (Töövõtja)</v>
          </cell>
          <cell r="B9" t="str">
            <v>10085109</v>
          </cell>
          <cell r="C9" t="str">
            <v>3. Asendushoolduse kvaliteedi tõstmine järelvalve tõhustamise kaudu</v>
          </cell>
          <cell r="K9" t="str">
            <v>15-5-2/9 - 159292 (1) (Officeday Estonia OÜ)</v>
          </cell>
        </row>
        <row r="10">
          <cell r="A10" t="str">
            <v>Adell Taevas OÜ (Töövõtja)</v>
          </cell>
          <cell r="B10" t="str">
            <v>10060552</v>
          </cell>
          <cell r="C10" t="str">
            <v>4. Teavitustegevused</v>
          </cell>
          <cell r="K10" t="str">
            <v>16-5-2/10 - 169586 (2) (OÜ Tiido ja Partnerid Keeleagentuur)</v>
          </cell>
        </row>
        <row r="11">
          <cell r="A11" t="str">
            <v>Aktsiaselts ESTRAVEL (Töövõtja)</v>
          </cell>
          <cell r="B11" t="str">
            <v>10325720</v>
          </cell>
          <cell r="C11" t="str">
            <v>8. Jaotamata eelarve</v>
          </cell>
          <cell r="K11" t="str">
            <v>16-5-2/9 - 169586 (1) (A&amp;A Lingua Osaühing)</v>
          </cell>
        </row>
        <row r="12">
          <cell r="A12" t="str">
            <v>Aktsiaselts Eesti Post (Töövõtja)</v>
          </cell>
          <cell r="B12" t="str">
            <v>10328799</v>
          </cell>
          <cell r="C12" t="str">
            <v>9. Järelhooduse arendamine</v>
          </cell>
          <cell r="K12" t="str">
            <v>17-2-15/244 - 185467 (2) (Ingrid Sindi)</v>
          </cell>
        </row>
        <row r="13">
          <cell r="A13" t="str">
            <v>Aktsiaselts Orient Kontorikaubad (Töövõtja)</v>
          </cell>
          <cell r="B13" t="str">
            <v>10522366</v>
          </cell>
          <cell r="K13" t="str">
            <v>17-2-15/245 - 184188 (6) (Sirje Agan Koolitus OÜ)</v>
          </cell>
        </row>
        <row r="14">
          <cell r="A14" t="str">
            <v>CWT Estonia AS (Töövõtja)</v>
          </cell>
          <cell r="B14" t="str">
            <v>10417646</v>
          </cell>
          <cell r="K14" t="str">
            <v>17-2-15/246 - 184188 (2) (Eesti Asenduskodu Töötajate Liit)</v>
          </cell>
        </row>
        <row r="15">
          <cell r="A15" t="str">
            <v>Circle K Eesti Aktsiaselts (Töövõtja)</v>
          </cell>
          <cell r="B15" t="str">
            <v>10180925</v>
          </cell>
          <cell r="K15" t="str">
            <v>17-2-15/247 - 185467 (1) (osaühing Reiting PR)</v>
          </cell>
        </row>
        <row r="16">
          <cell r="A16" t="str">
            <v>Eesti Asenduskodu Töötajate Liit (Töövõtja)</v>
          </cell>
          <cell r="B16" t="str">
            <v>80298781</v>
          </cell>
          <cell r="K16" t="str">
            <v>17-2-15/248 - 184188 (1) (OÜ Projektiekspert)</v>
          </cell>
        </row>
        <row r="17">
          <cell r="A17" t="str">
            <v>Eiffel Meedia OÜ (Töövõtja)</v>
          </cell>
          <cell r="B17" t="str">
            <v>11368499</v>
          </cell>
          <cell r="K17" t="str">
            <v>17-2-15/255 - 184188 (7) (Julia Kovalenko-Djagijeva)</v>
          </cell>
        </row>
        <row r="18">
          <cell r="A18" t="str">
            <v>Ene Pill (Töövõtja)</v>
          </cell>
          <cell r="B18" t="str">
            <v>11748032</v>
          </cell>
          <cell r="K18" t="str">
            <v>17-2-15/256 - 184188 (5) (Kiira Gornischeff)</v>
          </cell>
        </row>
        <row r="19">
          <cell r="A19" t="str">
            <v>Enel Kotli (Töövõtja)</v>
          </cell>
          <cell r="B19" t="str">
            <v>47108215228</v>
          </cell>
          <cell r="K19" t="str">
            <v>17-2-15/30 - 184188 (3) (Ene Pill)</v>
          </cell>
        </row>
        <row r="20">
          <cell r="A20" t="str">
            <v>Eve Kruzman (Töövõtja)</v>
          </cell>
          <cell r="B20" t="str">
            <v>46107022280</v>
          </cell>
          <cell r="K20" t="str">
            <v>17-2-15/332 - 191387 (1) (Reet Rääk)</v>
          </cell>
        </row>
        <row r="21">
          <cell r="A21" t="str">
            <v>Eve Muru (Töövõtja)</v>
          </cell>
          <cell r="B21" t="str">
            <v>47010022727</v>
          </cell>
          <cell r="K21" t="str">
            <v>17-2-15/333 - 191387 (2) (Kirsti Mägi)</v>
          </cell>
        </row>
        <row r="22">
          <cell r="A22" t="str">
            <v>Febrec OÜ (Töövõtja)</v>
          </cell>
          <cell r="B22" t="str">
            <v>14002356</v>
          </cell>
          <cell r="K22" t="str">
            <v>17-2-15/334 - 191387 (4) (Keiu Kaljujärv)</v>
          </cell>
        </row>
        <row r="23">
          <cell r="A23" t="str">
            <v>Helen Alton (Töövõtja)</v>
          </cell>
          <cell r="B23" t="str">
            <v>47210180220</v>
          </cell>
          <cell r="K23" t="str">
            <v>17-2-15/335 - 191387 (3) (Tiina Kivirüüt)</v>
          </cell>
        </row>
        <row r="24">
          <cell r="A24" t="str">
            <v>Helen Hiie (Töövõtja)</v>
          </cell>
          <cell r="B24" t="str">
            <v>47504230238</v>
          </cell>
          <cell r="K24" t="str">
            <v>17-2-15/336 - 191387 (6) (Helen Hiie)</v>
          </cell>
        </row>
        <row r="25">
          <cell r="A25" t="str">
            <v>IP Kõnekeskuste OÜ (Töövõtja)</v>
          </cell>
          <cell r="B25" t="str">
            <v>10859769</v>
          </cell>
          <cell r="K25" t="str">
            <v>17-2-15/337 - 191387 (5) (Pille Teder)</v>
          </cell>
        </row>
        <row r="26">
          <cell r="A26" t="str">
            <v>Idea Media OÜ (Töövõtja)</v>
          </cell>
          <cell r="B26" t="str">
            <v>10899728</v>
          </cell>
          <cell r="K26" t="str">
            <v>17-2-15/340 - 191387 (16) (Maire Lehikoinen)</v>
          </cell>
        </row>
        <row r="27">
          <cell r="A27" t="str">
            <v>Infotark AS (Töövõtja)</v>
          </cell>
          <cell r="B27" t="str">
            <v>10047988</v>
          </cell>
          <cell r="K27" t="str">
            <v>17-2-15/341 - 191387 (15) (Pille Korsten)</v>
          </cell>
        </row>
        <row r="28">
          <cell r="A28" t="str">
            <v>Ingrid Sindi (Töövõtja)</v>
          </cell>
          <cell r="B28" t="str">
            <v>47704246037</v>
          </cell>
          <cell r="K28" t="str">
            <v>17-2-15/343 - 191387 (9) (Kristiina Vainomäe)</v>
          </cell>
        </row>
        <row r="29">
          <cell r="A29" t="str">
            <v>Inna Klaos (Töövõtja)</v>
          </cell>
          <cell r="B29" t="str">
            <v>46902080315</v>
          </cell>
          <cell r="K29" t="str">
            <v>17-2-15/346 - 191387 (7) (Inna Klaos)</v>
          </cell>
        </row>
        <row r="30">
          <cell r="A30" t="str">
            <v>Julia Kovalenko-Djagijeva (Töövõtja)</v>
          </cell>
          <cell r="B30" t="str">
            <v>47806020293</v>
          </cell>
          <cell r="K30" t="str">
            <v>17-2-15/347 - 191387 (8) (Merike Peri)</v>
          </cell>
        </row>
        <row r="31">
          <cell r="A31" t="str">
            <v>Kati Valma (Töövõtja)</v>
          </cell>
          <cell r="B31" t="str">
            <v>47101286010</v>
          </cell>
          <cell r="K31" t="str">
            <v>17-2-15/348 - 191387 (13) (Helen Alton)</v>
          </cell>
        </row>
        <row r="32">
          <cell r="A32" t="str">
            <v>Keiu Kaljujärv (Töövõtja)</v>
          </cell>
          <cell r="B32" t="str">
            <v>47410302721</v>
          </cell>
          <cell r="K32" t="str">
            <v>17-2-15/349 - 191387 (14) (Mare Kangur)</v>
          </cell>
        </row>
        <row r="33">
          <cell r="A33" t="str">
            <v>Kiira Gornischeff (Töövõtja)</v>
          </cell>
          <cell r="B33" t="str">
            <v>48609130262</v>
          </cell>
          <cell r="K33" t="str">
            <v>17-2-15/350 - 191387 (10) (Enel Kotli)</v>
          </cell>
        </row>
        <row r="34">
          <cell r="A34" t="str">
            <v>Kirsti Mägi (Töövõtja)</v>
          </cell>
          <cell r="B34" t="str">
            <v>46907094716</v>
          </cell>
          <cell r="K34" t="str">
            <v>17-2-15/351 - 191387 (18) (Ljubov Suhhanova)</v>
          </cell>
        </row>
        <row r="35">
          <cell r="A35" t="str">
            <v>Kristiina Vainomäe (Töövõtja)</v>
          </cell>
          <cell r="B35" t="str">
            <v>47601252735</v>
          </cell>
          <cell r="K35" t="str">
            <v>17-2-15/352 - 191387 (12) (Kati Valma)</v>
          </cell>
        </row>
        <row r="36">
          <cell r="A36" t="str">
            <v>Ljubov Suhhanova (Töövõtja)</v>
          </cell>
          <cell r="B36" t="str">
            <v>47602150273</v>
          </cell>
          <cell r="K36" t="str">
            <v>17-2-15/353 - 191387 (17) (Eve Kruzman)</v>
          </cell>
        </row>
        <row r="37">
          <cell r="A37" t="str">
            <v>MTÜ Suunatuli (Töövõtja)</v>
          </cell>
          <cell r="B37" t="str">
            <v>80428278</v>
          </cell>
          <cell r="K37" t="str">
            <v>17-2-15/356 - 191387 (11) (Eve Muru)</v>
          </cell>
        </row>
        <row r="38">
          <cell r="A38" t="str">
            <v>Maire Lehikoinen (Töövõtja)</v>
          </cell>
          <cell r="B38" t="str">
            <v>46206204226</v>
          </cell>
          <cell r="K38" t="str">
            <v>17-2-16/187 - 184434 (1) (TURU-UURINGUTE AKTSIASELTS)</v>
          </cell>
        </row>
        <row r="39">
          <cell r="A39" t="str">
            <v>Mare Kangur (Töövõtja)</v>
          </cell>
          <cell r="B39" t="str">
            <v>45905130234</v>
          </cell>
          <cell r="K39" t="str">
            <v>18-2-14/10 - 190767 (1) (Adell Taevas OÜ)</v>
          </cell>
        </row>
        <row r="40">
          <cell r="A40" t="str">
            <v>Merike Peri (Töövõtja)</v>
          </cell>
          <cell r="B40" t="str">
            <v>45112162236</v>
          </cell>
          <cell r="K40" t="str">
            <v>18-2-14/21 - 193779 (1) (AS Äripäev)</v>
          </cell>
        </row>
        <row r="41">
          <cell r="A41" t="str">
            <v>Mittetulundusühing Moreno Keskus (Töövõtja)</v>
          </cell>
          <cell r="B41" t="str">
            <v>80049049</v>
          </cell>
          <cell r="K41" t="str">
            <v>18-2-14/22 - 193779 (2) (AKTAPRINT OÜ)</v>
          </cell>
        </row>
        <row r="42">
          <cell r="A42" t="str">
            <v>Mittetulundusühing Oma Pere (Töövõtja)</v>
          </cell>
          <cell r="B42" t="str">
            <v>80262027</v>
          </cell>
          <cell r="K42" t="str">
            <v>18-2-14/5 - 193474 (2) (OÜ Tiido ja Partnerid Keeleagentuur)</v>
          </cell>
        </row>
        <row r="43">
          <cell r="A43" t="str">
            <v>Mittetulundusühing VIRUMAA TUGITEENUSED (Töövõtja)</v>
          </cell>
          <cell r="B43" t="str">
            <v>80245721</v>
          </cell>
          <cell r="K43" t="str">
            <v>18-2-14/6 - 193474 (1) (Sunny Galandrex Tõlkebüroo OÜ)</v>
          </cell>
        </row>
        <row r="44">
          <cell r="A44" t="str">
            <v>Officeday Estonia OÜ (Töövõtja)</v>
          </cell>
          <cell r="B44" t="str">
            <v>11279502</v>
          </cell>
          <cell r="K44" t="str">
            <v>18-2-14/7 - 193474 (3) (Eiffel Meedia OÜ)</v>
          </cell>
        </row>
        <row r="45">
          <cell r="A45" t="str">
            <v>OÜ Keerub (Töövõtja)</v>
          </cell>
          <cell r="B45" t="str">
            <v>12427146</v>
          </cell>
          <cell r="K45" t="str">
            <v>19-2-14/18 - 206788 (1) (AS Ecoprint)</v>
          </cell>
        </row>
        <row r="46">
          <cell r="A46" t="str">
            <v>OÜ Projektiekspert (Töövõtja)</v>
          </cell>
          <cell r="B46" t="str">
            <v>10893683</v>
          </cell>
          <cell r="K46" t="str">
            <v>19-2-14/20 - 206788 (2) (AKTAPRINT OÜ)</v>
          </cell>
        </row>
        <row r="47">
          <cell r="A47" t="str">
            <v>OÜ Puffet Invest (Töövõtja)</v>
          </cell>
          <cell r="B47" t="str">
            <v>10672835</v>
          </cell>
          <cell r="K47" t="str">
            <v>19-2-14/205 - 214955 (1) (Aktsiaselts Eesti Post)</v>
          </cell>
        </row>
        <row r="48">
          <cell r="A48" t="str">
            <v>OÜ Tiido ja Partnerid Keeleagentuur (Töövõtja)</v>
          </cell>
          <cell r="B48" t="str">
            <v>10685944</v>
          </cell>
          <cell r="K48" t="str">
            <v>19-2-14/25 - 207909 (2) (ATLEX OÜ)</v>
          </cell>
        </row>
        <row r="49">
          <cell r="A49" t="str">
            <v>Pille Korsten (Töövõtja)</v>
          </cell>
          <cell r="B49" t="str">
            <v>48103232012</v>
          </cell>
          <cell r="K49" t="str">
            <v>19-2-14/5 - 202711 (1) (Reisieksperdi Aktsiaselts)</v>
          </cell>
        </row>
        <row r="50">
          <cell r="A50" t="str">
            <v>Pille Teder (Töövõtja)</v>
          </cell>
          <cell r="B50" t="str">
            <v>47901120299</v>
          </cell>
          <cell r="K50" t="str">
            <v>2-4_0100 - 194541 (2) (CWT Estonia AS)</v>
          </cell>
        </row>
        <row r="51">
          <cell r="A51" t="str">
            <v>Reet Rääk (Töövõtja)</v>
          </cell>
          <cell r="B51" t="str">
            <v>45301100343</v>
          </cell>
          <cell r="K51" t="str">
            <v>20-2-14/10 - 217346 (1) (CWT Estonia AS)</v>
          </cell>
        </row>
        <row r="52">
          <cell r="A52" t="str">
            <v>Reisieksperdi Aktsiaselts (Töövõtja)</v>
          </cell>
          <cell r="B52" t="str">
            <v>10101104</v>
          </cell>
          <cell r="K52" t="str">
            <v>20-2-14/113 - 224606 (2) (AS Ecoprint)</v>
          </cell>
        </row>
        <row r="53">
          <cell r="A53" t="str">
            <v>Sihtasutus Elva Laste- ja Perekeskus (Töövõtja)</v>
          </cell>
          <cell r="B53" t="str">
            <v>90011023</v>
          </cell>
          <cell r="K53" t="str">
            <v>20-2-14/114 - 224606 (1) (Trükiteenused OÜ)</v>
          </cell>
        </row>
        <row r="54">
          <cell r="A54" t="str">
            <v>Sihtasutus Poliitikauuringute Keskus Praxis (Töövõtja)</v>
          </cell>
          <cell r="B54" t="str">
            <v>90005952</v>
          </cell>
          <cell r="K54" t="str">
            <v>20-2-14/2 - 217235 (1) (Reisieksperdi Aktsiaselts)</v>
          </cell>
        </row>
        <row r="55">
          <cell r="A55" t="str">
            <v>Sirje Agan Koolitus OÜ (Töövõtja)</v>
          </cell>
          <cell r="B55" t="str">
            <v>11419771</v>
          </cell>
          <cell r="K55" t="str">
            <v>20-2-14/4 - 216964 (1) (Eiffel Meedia OÜ)</v>
          </cell>
        </row>
        <row r="56">
          <cell r="A56" t="str">
            <v>Sotsiaalkindlustusamet (Partner)</v>
          </cell>
          <cell r="B56" t="str">
            <v>70001975</v>
          </cell>
          <cell r="K56" t="str">
            <v>Hankeleping nr 11-2/328-1 - 206605 (2-1) (IP Kõnekeskuste OÜ)</v>
          </cell>
        </row>
        <row r="57">
          <cell r="A57" t="str">
            <v>Sotsiaalministeerium (Taotleja)</v>
          </cell>
          <cell r="B57" t="str">
            <v>70001952</v>
          </cell>
          <cell r="K57" t="str">
            <v>Hankeleping nr 156 - 169637 (1-1) (Mittetulundusühing Oma Pere)</v>
          </cell>
        </row>
        <row r="58">
          <cell r="A58" t="str">
            <v>Sunny Galandrex Tõlkebüroo OÜ (Töövõtja)</v>
          </cell>
          <cell r="B58" t="str">
            <v>10260618</v>
          </cell>
          <cell r="K58" t="str">
            <v>Kantseleitarvete ostmine raamleping Aktsiaselts Orient Kontorikaubad - 205877 (1) (Aktsiaselts Orient Kontorikaubad)</v>
          </cell>
        </row>
        <row r="59">
          <cell r="A59" t="str">
            <v>TURU-UURINGUTE AKTSIASELTS (Töövõtja)</v>
          </cell>
          <cell r="B59" t="str">
            <v>10220984</v>
          </cell>
          <cell r="K59" t="str">
            <v>Kantseleitarvete ostmine raamleping Infotark AS - 205877 (4) (Infotark AS)</v>
          </cell>
        </row>
        <row r="60">
          <cell r="A60" t="str">
            <v>Tallinna Ülikool (Töövõtja)</v>
          </cell>
          <cell r="B60" t="str">
            <v>74000122</v>
          </cell>
          <cell r="K60" t="str">
            <v>Kantseleitarvete ostmine raamleping Officeday Estonia OÜ - 205877 (2) (Officeday Estonia OÜ)</v>
          </cell>
        </row>
        <row r="61">
          <cell r="A61" t="str">
            <v>Tartu Ülikool (Töövõtja)</v>
          </cell>
          <cell r="B61" t="str">
            <v>74001073</v>
          </cell>
          <cell r="K61" t="str">
            <v>Konverentside, seminaride, koolituste korraldamine - 178940 (1) (Reisieksperdi Aktsiaselts)</v>
          </cell>
        </row>
        <row r="62">
          <cell r="A62" t="str">
            <v>Tervise Arengu Instituut (Partner)</v>
          </cell>
          <cell r="B62" t="str">
            <v>70006292</v>
          </cell>
          <cell r="K62" t="str">
            <v>Perepõhise asendushoolduse koolitusprogrammi PRIDE analüüs - 166589 (1) (Tartu Ülikool)</v>
          </cell>
        </row>
        <row r="63">
          <cell r="A63" t="str">
            <v>Tervise Arengu Instituut (Töövõtja)</v>
          </cell>
          <cell r="B63" t="str">
            <v>70006292</v>
          </cell>
          <cell r="K63" t="str">
            <v>RAAMLEPING nr 11.1-2/725-1 - 215821 (6) (OÜ Tiido ja Partnerid Keeleagentuur)</v>
          </cell>
        </row>
        <row r="64">
          <cell r="A64" t="str">
            <v>Tiina Kivirüüt (Töövõtja)</v>
          </cell>
          <cell r="B64" t="str">
            <v>45308182739</v>
          </cell>
          <cell r="K64" t="str">
            <v>Raamleping AS Estravel - 212165 (2) (Aktsiaselts ESTRAVEL)</v>
          </cell>
        </row>
        <row r="65">
          <cell r="A65" t="str">
            <v>Trükiteenused OÜ (Töövõtja)</v>
          </cell>
          <cell r="B65" t="str">
            <v>11691421</v>
          </cell>
          <cell r="K65" t="str">
            <v>Raamleping AS Go Travel - 212165 (1) (AS GoTravel)</v>
          </cell>
        </row>
        <row r="66">
          <cell r="A66" t="str">
            <v>aktsiaselts Idea AD (Töövõtja)</v>
          </cell>
          <cell r="B66" t="str">
            <v>10057053</v>
          </cell>
          <cell r="K66" t="str">
            <v>Raamleping nr 1.8-2/227 - 175348 (1) (OÜ Keerub)</v>
          </cell>
        </row>
        <row r="67">
          <cell r="A67" t="str">
            <v>osaühing Reiting PR (Töövõtja)</v>
          </cell>
          <cell r="B67" t="str">
            <v>10023806</v>
          </cell>
          <cell r="K67" t="str">
            <v>Raamleping nr 1.8-2/230 - 175348 (2) (Febrec OÜ)</v>
          </cell>
        </row>
        <row r="68">
          <cell r="K68" t="str">
            <v>Raamleping nr 156 - 169637 (1) (Mittetulundusühing Oma Pere)</v>
          </cell>
        </row>
        <row r="69">
          <cell r="K69" t="str">
            <v>Raamleping nr 173 - 171467 (1) (OÜ Keerub)</v>
          </cell>
        </row>
        <row r="70">
          <cell r="K70" t="str">
            <v>Raamleping nr 229 - 174879 (1) (Mittetulundusühing Moreno Keskus)</v>
          </cell>
        </row>
        <row r="71">
          <cell r="K71" t="str">
            <v>Raamleping nr 9-6/0005 - 181797 (1) (Infotark AS)</v>
          </cell>
        </row>
        <row r="72">
          <cell r="K72" t="str">
            <v>Raamlepingu nr 3-9/1864-1 - 206605 (2) (IP Kõnekeskuste OÜ)</v>
          </cell>
        </row>
        <row r="73">
          <cell r="K73" t="str">
            <v>Reisikorraldamisteenuste hankimine - 155144 (1) (CWT Estonia AS)</v>
          </cell>
        </row>
        <row r="74">
          <cell r="K74" t="str">
            <v>Seminaride, koolituste, konverentside korraldamise teenuse hankimine - 146154 (1) (Aktsiaselts ESTRAVEL)</v>
          </cell>
        </row>
        <row r="75">
          <cell r="K75" t="str">
            <v>Sotsiaalkindlustusamet _HL_20191018 - 213550 (1) (Circle K Eesti Aktsiaselts)</v>
          </cell>
        </row>
        <row r="76">
          <cell r="K76" t="str">
            <v>Trükiste kirjastamisteenuse hankimine - 155511 (1) (AS Võru Täht)</v>
          </cell>
        </row>
        <row r="77">
          <cell r="K77" t="str">
            <v>Trükiste kirjastamisteenuse hankimine - 155511 (1) (ATLEX OÜ)</v>
          </cell>
        </row>
        <row r="78">
          <cell r="K78" t="str">
            <v>Trükiste kirjastamisteenuse hankimine - 155511 (2) (OÜ Puffet Invest)</v>
          </cell>
        </row>
        <row r="79">
          <cell r="K79" t="str">
            <v>Töövõtuleping - 225420 (1) (Idea Media OÜ)</v>
          </cell>
        </row>
        <row r="80">
          <cell r="K80" t="str">
            <v>Töövõtuleping - 225420 (1) (aktsiaselts Idea AD)</v>
          </cell>
        </row>
        <row r="81">
          <cell r="K81" t="str">
            <v>Töövõtuleping nr 1.8-2/7285 - 169704 (1) (Sihtasutus Poliitikauuringute Keskus Praxis)</v>
          </cell>
        </row>
        <row r="82">
          <cell r="K82" t="str">
            <v>töövõtuleping nr 1.8-4.1.1/144 - 194795 (1) (Tallinna Ülikool)</v>
          </cell>
        </row>
        <row r="83">
          <cell r="K83" t="str">
            <v>Leping puudub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29576-FFD8-4BA2-A4F4-3AF8286E9D59}">
  <dimension ref="A2:F9"/>
  <sheetViews>
    <sheetView tabSelected="1" workbookViewId="0">
      <selection activeCell="D15" sqref="D15"/>
    </sheetView>
  </sheetViews>
  <sheetFormatPr defaultRowHeight="14.4" x14ac:dyDescent="0.3"/>
  <cols>
    <col min="1" max="1" width="3.6640625" customWidth="1"/>
    <col min="2" max="2" width="16.109375" customWidth="1"/>
    <col min="3" max="3" width="11" bestFit="1" customWidth="1"/>
    <col min="4" max="4" width="12" bestFit="1" customWidth="1"/>
    <col min="5" max="5" width="12" customWidth="1"/>
  </cols>
  <sheetData>
    <row r="2" spans="1:6" ht="15.6" x14ac:dyDescent="0.3">
      <c r="A2" s="8" t="s">
        <v>142</v>
      </c>
    </row>
    <row r="3" spans="1:6" ht="15.6" x14ac:dyDescent="0.3">
      <c r="A3" s="8"/>
    </row>
    <row r="4" spans="1:6" x14ac:dyDescent="0.3">
      <c r="B4" s="5" t="s">
        <v>6</v>
      </c>
      <c r="C4" s="5" t="s">
        <v>3</v>
      </c>
      <c r="D4" s="5" t="s">
        <v>0</v>
      </c>
      <c r="E4" s="5" t="s">
        <v>135</v>
      </c>
      <c r="F4" s="5" t="s">
        <v>2</v>
      </c>
    </row>
    <row r="5" spans="1:6" x14ac:dyDescent="0.3">
      <c r="A5" s="7" t="s">
        <v>4</v>
      </c>
      <c r="B5" s="7" t="s">
        <v>82</v>
      </c>
      <c r="C5" s="3">
        <f>'1.'!R12</f>
        <v>399.78999999999996</v>
      </c>
      <c r="D5" s="4">
        <f>C5*15%</f>
        <v>59.968499999999992</v>
      </c>
      <c r="E5" s="4">
        <v>0</v>
      </c>
      <c r="F5" s="6">
        <f>C5+D5+E5</f>
        <v>459.75849999999997</v>
      </c>
    </row>
    <row r="6" spans="1:6" x14ac:dyDescent="0.3">
      <c r="A6" s="7" t="s">
        <v>5</v>
      </c>
      <c r="B6" s="7" t="s">
        <v>83</v>
      </c>
      <c r="C6" s="4">
        <f>'vabatahtlik tagastus'!J4</f>
        <v>1.2999999999997272</v>
      </c>
      <c r="D6" s="4">
        <f>C6*15%</f>
        <v>0.19499999999995907</v>
      </c>
      <c r="E6" s="4">
        <f>'vabatahtlik tagastus'!L5</f>
        <v>12.549999999999997</v>
      </c>
      <c r="F6" s="6">
        <f>C6+D6+E6</f>
        <v>14.044999999999684</v>
      </c>
    </row>
    <row r="7" spans="1:6" x14ac:dyDescent="0.3">
      <c r="A7" s="7" t="s">
        <v>134</v>
      </c>
      <c r="B7" s="7" t="s">
        <v>98</v>
      </c>
      <c r="C7" s="4">
        <v>0</v>
      </c>
      <c r="D7" s="4">
        <v>0</v>
      </c>
      <c r="E7" s="4">
        <f>'vabatahtlik tagastus'!L6</f>
        <v>15.549999999999997</v>
      </c>
      <c r="F7" s="6">
        <f>C7+D7+E7</f>
        <v>15.549999999999997</v>
      </c>
    </row>
    <row r="8" spans="1:6" x14ac:dyDescent="0.3">
      <c r="A8" s="7" t="s">
        <v>141</v>
      </c>
      <c r="B8" s="7" t="s">
        <v>107</v>
      </c>
      <c r="C8" s="4">
        <v>0</v>
      </c>
      <c r="D8" s="4">
        <v>0</v>
      </c>
      <c r="E8" s="4">
        <f>'vabatahtlik tagastus'!L7</f>
        <v>18.53</v>
      </c>
      <c r="F8" s="6">
        <f>C8+D8+E8</f>
        <v>18.53</v>
      </c>
    </row>
    <row r="9" spans="1:6" x14ac:dyDescent="0.3">
      <c r="A9" s="112" t="s">
        <v>2</v>
      </c>
      <c r="B9" s="112"/>
      <c r="C9" s="22">
        <f t="shared" ref="C9:D9" si="0">SUM(C5:C8)</f>
        <v>401.08999999999969</v>
      </c>
      <c r="D9" s="22">
        <f t="shared" si="0"/>
        <v>60.163499999999949</v>
      </c>
      <c r="E9" s="22">
        <f>SUM(E5:E8)</f>
        <v>46.629999999999995</v>
      </c>
      <c r="F9" s="21">
        <f>SUM(F5:F8)</f>
        <v>507.88349999999969</v>
      </c>
    </row>
  </sheetData>
  <mergeCells count="1">
    <mergeCell ref="A9:B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12"/>
  <sheetViews>
    <sheetView workbookViewId="0">
      <selection activeCell="R7" sqref="R7"/>
    </sheetView>
  </sheetViews>
  <sheetFormatPr defaultRowHeight="14.4" x14ac:dyDescent="0.3"/>
  <cols>
    <col min="1" max="1" width="10" customWidth="1"/>
    <col min="2" max="2" width="9.44140625" customWidth="1"/>
    <col min="3" max="3" width="12.6640625" customWidth="1"/>
    <col min="4" max="4" width="16.33203125" customWidth="1"/>
    <col min="5" max="5" width="14.33203125" customWidth="1"/>
    <col min="6" max="6" width="18.44140625" customWidth="1"/>
    <col min="7" max="7" width="13" customWidth="1"/>
    <col min="8" max="8" width="10.6640625" customWidth="1"/>
    <col min="10" max="10" width="23.33203125" bestFit="1" customWidth="1"/>
    <col min="11" max="11" width="19.109375" customWidth="1"/>
    <col min="12" max="12" width="12.5546875" customWidth="1"/>
    <col min="14" max="14" width="16.6640625" customWidth="1"/>
    <col min="15" max="15" width="22.88671875" customWidth="1"/>
    <col min="16" max="16" width="17.33203125" customWidth="1"/>
  </cols>
  <sheetData>
    <row r="2" spans="1:20" x14ac:dyDescent="0.3">
      <c r="A2" s="1" t="s">
        <v>1</v>
      </c>
    </row>
    <row r="4" spans="1:20" x14ac:dyDescent="0.3">
      <c r="A4" s="1" t="s">
        <v>80</v>
      </c>
    </row>
    <row r="5" spans="1:20" ht="79.2" x14ac:dyDescent="0.3">
      <c r="A5" s="12" t="s">
        <v>17</v>
      </c>
      <c r="B5" s="12" t="s">
        <v>18</v>
      </c>
      <c r="C5" s="12" t="s">
        <v>19</v>
      </c>
      <c r="D5" s="12" t="s">
        <v>20</v>
      </c>
      <c r="E5" s="12" t="s">
        <v>21</v>
      </c>
      <c r="F5" s="12" t="s">
        <v>22</v>
      </c>
      <c r="G5" s="13" t="s">
        <v>23</v>
      </c>
      <c r="H5" s="12" t="s">
        <v>24</v>
      </c>
      <c r="I5" s="12" t="s">
        <v>25</v>
      </c>
      <c r="J5" s="12" t="s">
        <v>26</v>
      </c>
      <c r="K5" s="12" t="s">
        <v>27</v>
      </c>
      <c r="L5" s="12" t="s">
        <v>28</v>
      </c>
      <c r="M5" s="12" t="s">
        <v>29</v>
      </c>
      <c r="N5" s="12" t="s">
        <v>30</v>
      </c>
      <c r="O5" s="13" t="s">
        <v>31</v>
      </c>
      <c r="P5" s="12" t="s">
        <v>32</v>
      </c>
      <c r="Q5" s="12" t="s">
        <v>33</v>
      </c>
      <c r="R5" s="12" t="s">
        <v>34</v>
      </c>
      <c r="S5" s="12" t="s">
        <v>35</v>
      </c>
      <c r="T5" s="19"/>
    </row>
    <row r="6" spans="1:20" ht="39.6" x14ac:dyDescent="0.3">
      <c r="A6" s="15">
        <v>11</v>
      </c>
      <c r="B6" s="15" t="s">
        <v>36</v>
      </c>
      <c r="C6" s="15" t="s">
        <v>37</v>
      </c>
      <c r="D6" s="31">
        <v>45392</v>
      </c>
      <c r="E6" s="31">
        <v>45379</v>
      </c>
      <c r="F6" s="31">
        <v>45379</v>
      </c>
      <c r="G6" s="16" t="s">
        <v>77</v>
      </c>
      <c r="H6" s="17">
        <v>3345</v>
      </c>
      <c r="I6" s="17">
        <v>0</v>
      </c>
      <c r="J6" s="15" t="s">
        <v>38</v>
      </c>
      <c r="K6" s="15" t="str">
        <f>IF(ISNA(VLOOKUP(J6,docIssuerPartnersRegNo,2,FALSE)),"",VLOOKUP(J6,docIssuerPartnersRegNo,2,FALSE))</f>
        <v>70001975</v>
      </c>
      <c r="L6" s="15" t="s">
        <v>39</v>
      </c>
      <c r="M6" s="15" t="s">
        <v>40</v>
      </c>
      <c r="N6" s="15" t="s">
        <v>78</v>
      </c>
      <c r="O6" s="18" t="s">
        <v>79</v>
      </c>
      <c r="P6" s="17">
        <v>2676</v>
      </c>
      <c r="Q6" s="17">
        <v>0</v>
      </c>
      <c r="R6" s="32">
        <f>P6</f>
        <v>2676</v>
      </c>
      <c r="S6" s="17">
        <f>R6</f>
        <v>2676</v>
      </c>
      <c r="T6" s="19"/>
    </row>
    <row r="9" spans="1:20" x14ac:dyDescent="0.3">
      <c r="A9" s="1" t="s">
        <v>81</v>
      </c>
    </row>
    <row r="10" spans="1:20" ht="79.2" x14ac:dyDescent="0.3">
      <c r="A10" s="12" t="s">
        <v>17</v>
      </c>
      <c r="B10" s="12" t="s">
        <v>18</v>
      </c>
      <c r="C10" s="12" t="s">
        <v>19</v>
      </c>
      <c r="D10" s="12" t="s">
        <v>20</v>
      </c>
      <c r="E10" s="12" t="s">
        <v>21</v>
      </c>
      <c r="F10" s="12" t="s">
        <v>22</v>
      </c>
      <c r="G10" s="13" t="s">
        <v>23</v>
      </c>
      <c r="H10" s="12" t="s">
        <v>24</v>
      </c>
      <c r="I10" s="12" t="s">
        <v>25</v>
      </c>
      <c r="J10" s="12" t="s">
        <v>26</v>
      </c>
      <c r="K10" s="12" t="s">
        <v>27</v>
      </c>
      <c r="L10" s="12" t="s">
        <v>28</v>
      </c>
      <c r="M10" s="12" t="s">
        <v>29</v>
      </c>
      <c r="N10" s="12" t="s">
        <v>30</v>
      </c>
      <c r="O10" s="13" t="s">
        <v>31</v>
      </c>
      <c r="P10" s="12" t="s">
        <v>32</v>
      </c>
      <c r="Q10" s="12" t="s">
        <v>33</v>
      </c>
      <c r="R10" s="12" t="s">
        <v>34</v>
      </c>
      <c r="S10" s="12" t="s">
        <v>35</v>
      </c>
      <c r="T10" s="19"/>
    </row>
    <row r="11" spans="1:20" ht="39.6" x14ac:dyDescent="0.3">
      <c r="A11" s="15">
        <v>11</v>
      </c>
      <c r="B11" s="15" t="s">
        <v>36</v>
      </c>
      <c r="C11" s="15" t="s">
        <v>37</v>
      </c>
      <c r="D11" s="31">
        <v>45392</v>
      </c>
      <c r="E11" s="31">
        <v>45379</v>
      </c>
      <c r="F11" s="31">
        <v>45379</v>
      </c>
      <c r="G11" s="16" t="s">
        <v>77</v>
      </c>
      <c r="H11" s="17">
        <v>3345</v>
      </c>
      <c r="I11" s="17">
        <v>0</v>
      </c>
      <c r="J11" s="15" t="s">
        <v>38</v>
      </c>
      <c r="K11" s="15" t="str">
        <f>IF(ISNA(VLOOKUP(J11,docIssuerPartnersRegNo,2,FALSE)),"",VLOOKUP(J11,docIssuerPartnersRegNo,2,FALSE))</f>
        <v>70001975</v>
      </c>
      <c r="L11" s="15" t="s">
        <v>39</v>
      </c>
      <c r="M11" s="15" t="s">
        <v>40</v>
      </c>
      <c r="N11" s="15" t="s">
        <v>78</v>
      </c>
      <c r="O11" s="18" t="s">
        <v>79</v>
      </c>
      <c r="P11" s="17">
        <v>2276.21</v>
      </c>
      <c r="Q11" s="17">
        <v>0</v>
      </c>
      <c r="R11" s="57">
        <f>P11</f>
        <v>2276.21</v>
      </c>
      <c r="S11" s="17">
        <f>R11</f>
        <v>2276.21</v>
      </c>
      <c r="T11" s="19"/>
    </row>
    <row r="12" spans="1:20" x14ac:dyDescent="0.3">
      <c r="O12" s="113" t="s">
        <v>41</v>
      </c>
      <c r="P12" s="113"/>
      <c r="Q12" s="113"/>
      <c r="R12" s="21">
        <f>R6-R11</f>
        <v>399.78999999999996</v>
      </c>
    </row>
  </sheetData>
  <mergeCells count="1">
    <mergeCell ref="O12:Q12"/>
  </mergeCells>
  <dataValidations count="15">
    <dataValidation type="whole" operator="greaterThan" allowBlank="1" showErrorMessage="1" errorTitle="Sisestati lubamatu väärtus." error="Välja väärtuseks peab olema positiivne täisarv." sqref="A6 A11" xr:uid="{E0D6E3E9-D9EB-4DD2-93BB-D6B7EDD7AA0D}">
      <formula1>0</formula1>
    </dataValidation>
    <dataValidation type="list" showErrorMessage="1" errorTitle="Sisestati lubamatu väärtus." error="Sisestatud väärtus ei kuulu lubatud väärtuste hulka." sqref="B6 B11" xr:uid="{338D2A68-AC26-475D-BBB3-ACCC2CF1FAE7}">
      <formula1>invoiceFlatRateTypes</formula1>
    </dataValidation>
    <dataValidation type="list" showErrorMessage="1" errorTitle="Sisestati lubamatu väärtus." error="Sisestatud väärtus ei kuulu lubatud väärtuste hulka." sqref="C6 C11" xr:uid="{43A8B50F-D7D2-4B06-9D21-68B3077A9F85}">
      <formula1>projectPartners</formula1>
    </dataValidation>
    <dataValidation type="custom" allowBlank="1" showErrorMessage="1" errorTitle="Sisestati lubamatu väärtus." error="Välja lubatud pikkus on 1000 tähemärki." sqref="G6 G11" xr:uid="{D067D1CB-6A03-4E0F-808E-B1DB6AB5A568}">
      <formula1>LEN(G6)&lt;=1000</formula1>
    </dataValidation>
    <dataValidation type="decimal" operator="greaterThanOrEqual" allowBlank="1" showErrorMessage="1" errorTitle="Sisestati lubamatu väärtus." error="Välja väärtus peab olema null või nullist suurem arv." sqref="H6:I6 P6:S6 H11:I11 P11:S11" xr:uid="{7C82BF4B-56C9-47AD-B9B7-C02474E8F792}">
      <formula1>0</formula1>
    </dataValidation>
    <dataValidation type="decimal" operator="greaterThan" allowBlank="1" showErrorMessage="1" errorTitle="Sisestati lubamatu väärtus." error="Välja väärtus peab olema nullist suurem arv." sqref="H6 R6:S6 H11 R11:S11" xr:uid="{E7BCF200-62AE-4C99-B73F-F248CD01D2AB}">
      <formula1>0</formula1>
    </dataValidation>
    <dataValidation type="list" allowBlank="1" sqref="J6 J11" xr:uid="{5CE4AE43-21D5-4220-BF02-4548D7AF38BB}">
      <formula1>docIssuerPartners</formula1>
    </dataValidation>
    <dataValidation type="custom" allowBlank="1" showErrorMessage="1" errorTitle="Sisestati lubamatu väärtus." error="Välja lubatud pikkus on 20 tähemärki." sqref="K6 K11" xr:uid="{54AFFC44-87E7-4A4E-9872-534DD8AB1E56}">
      <formula1>LEN(K6)&lt;=20</formula1>
    </dataValidation>
    <dataValidation type="list" allowBlank="1" showErrorMessage="1" errorTitle="Sisestati lubamatu väärtus." error="Sisestatud väärtus ei kuulu lubatud väärtuste hulka." sqref="L6 L11" xr:uid="{9068B31E-81E0-45B0-8FFE-377285F0C779}">
      <formula1>projectContracts</formula1>
    </dataValidation>
    <dataValidation type="custom" allowBlank="1" showErrorMessage="1" errorTitle="Sisestati lubamatu väärtus." error="Välja lubatud pikkus on 2000 tähemärki." sqref="M6 M11" xr:uid="{BD4FEB36-F08C-4D90-AEA9-AAB6DA59C73E}">
      <formula1>LEN(M6)&lt;=2000</formula1>
    </dataValidation>
    <dataValidation type="list" showErrorMessage="1" errorTitle="Sisestati lubamatu väärtus." error="Sisestatud väärtus ei kuulu lubatud väärtuste hulka." sqref="N6 N11" xr:uid="{106CD86F-42AB-43AD-99BC-8171D6BC1574}">
      <formula1>projectActivities</formula1>
    </dataValidation>
    <dataValidation type="custom" allowBlank="1" showErrorMessage="1" errorTitle="Sisestati lubamatu väärtus." error="Välja lubatud pikkus on 500 tähemärki." sqref="O6 O11" xr:uid="{99B6319C-9BD0-4ACE-A9ED-083534ACFBF9}">
      <formula1>LEN(O6)&lt;=500</formula1>
    </dataValidation>
    <dataValidation type="custom" allowBlank="1" showErrorMessage="1" errorTitle="Sisestati lubamatu väärtus." error="Välja lubatud pikkus on 2000 tähemärki." sqref="M6 M11" xr:uid="{C786B3FD-9976-4278-946E-F05C836D32AD}">
      <formula1>LEN(M53)&lt;=2000</formula1>
    </dataValidation>
    <dataValidation type="custom" allowBlank="1" showErrorMessage="1" errorTitle="Sisestati lubamatu väärtus." error="Välja lubatud pikkus on 20 tähemärki." sqref="K6 K11" xr:uid="{90B16418-0181-4750-8E7A-29CC0082ACCE}">
      <formula1>LEN(K53)&lt;=20</formula1>
    </dataValidation>
    <dataValidation type="custom" allowBlank="1" showErrorMessage="1" errorTitle="Sisestati lubamatu väärtus." error="Välja lubatud pikkus on 1000 tähemärki." sqref="G6 G11" xr:uid="{AA5174B1-1875-4B42-8657-D563DCB9079A}">
      <formula1>LEN(G143)&lt;=1000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E161A-F9A2-4DC0-8A1E-97A55876D4BB}">
  <sheetPr>
    <pageSetUpPr fitToPage="1"/>
  </sheetPr>
  <dimension ref="A2:T55"/>
  <sheetViews>
    <sheetView zoomScaleNormal="100" workbookViewId="0">
      <selection activeCell="S18" sqref="S18"/>
    </sheetView>
  </sheetViews>
  <sheetFormatPr defaultRowHeight="14.4" x14ac:dyDescent="0.3"/>
  <cols>
    <col min="2" max="2" width="12.5546875" customWidth="1"/>
    <col min="3" max="3" width="19.6640625" customWidth="1"/>
    <col min="4" max="4" width="17.44140625" customWidth="1"/>
    <col min="5" max="5" width="20" customWidth="1"/>
    <col min="6" max="6" width="12.88671875" customWidth="1"/>
    <col min="7" max="7" width="12.44140625" customWidth="1"/>
    <col min="10" max="10" width="20" customWidth="1"/>
    <col min="14" max="14" width="18.109375" customWidth="1"/>
    <col min="15" max="15" width="29.109375" customWidth="1"/>
  </cols>
  <sheetData>
    <row r="2" spans="1:20" x14ac:dyDescent="0.3">
      <c r="A2" s="1" t="s">
        <v>1</v>
      </c>
    </row>
    <row r="4" spans="1:20" x14ac:dyDescent="0.3">
      <c r="A4" s="1" t="s">
        <v>119</v>
      </c>
    </row>
    <row r="5" spans="1:20" ht="79.2" x14ac:dyDescent="0.3">
      <c r="A5" s="14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20" t="s">
        <v>23</v>
      </c>
      <c r="H5" s="14" t="s">
        <v>24</v>
      </c>
      <c r="I5" s="14" t="s">
        <v>25</v>
      </c>
      <c r="J5" s="14" t="s">
        <v>26</v>
      </c>
      <c r="K5" s="14" t="s">
        <v>27</v>
      </c>
      <c r="L5" s="14" t="s">
        <v>28</v>
      </c>
      <c r="M5" s="14" t="s">
        <v>29</v>
      </c>
      <c r="N5" s="14" t="s">
        <v>30</v>
      </c>
      <c r="O5" s="20" t="s">
        <v>31</v>
      </c>
      <c r="P5" s="14" t="s">
        <v>32</v>
      </c>
      <c r="Q5" s="14" t="s">
        <v>33</v>
      </c>
      <c r="R5" s="14" t="s">
        <v>34</v>
      </c>
      <c r="S5" s="14" t="s">
        <v>35</v>
      </c>
    </row>
    <row r="6" spans="1:20" ht="39.6" x14ac:dyDescent="0.3">
      <c r="A6" s="15">
        <v>12</v>
      </c>
      <c r="B6" s="15" t="s">
        <v>36</v>
      </c>
      <c r="C6" s="15" t="s">
        <v>37</v>
      </c>
      <c r="D6" s="31">
        <v>45422</v>
      </c>
      <c r="E6" s="31">
        <v>45412</v>
      </c>
      <c r="F6" s="31">
        <v>45412</v>
      </c>
      <c r="G6" s="16" t="s">
        <v>116</v>
      </c>
      <c r="H6" s="17" t="s">
        <v>117</v>
      </c>
      <c r="I6" s="17">
        <v>0</v>
      </c>
      <c r="J6" s="15" t="s">
        <v>38</v>
      </c>
      <c r="K6" s="15" t="str">
        <f>IF(ISNA(VLOOKUP(J6,docIssuerPartnersRegNo,2,FALSE)),"",VLOOKUP(J6,docIssuerPartnersRegNo,2,FALSE))</f>
        <v>70001975</v>
      </c>
      <c r="L6" s="15" t="s">
        <v>39</v>
      </c>
      <c r="M6" s="15" t="s">
        <v>40</v>
      </c>
      <c r="N6" s="15" t="s">
        <v>78</v>
      </c>
      <c r="O6" s="18" t="s">
        <v>118</v>
      </c>
      <c r="P6" s="17">
        <v>2349.9699999999998</v>
      </c>
      <c r="Q6" s="17">
        <v>0</v>
      </c>
      <c r="R6" s="32">
        <f>P6</f>
        <v>2349.9699999999998</v>
      </c>
      <c r="S6" s="17">
        <f>R6</f>
        <v>2349.9699999999998</v>
      </c>
      <c r="T6" s="19"/>
    </row>
    <row r="7" spans="1:20" ht="66" x14ac:dyDescent="0.3">
      <c r="A7" s="99">
        <v>22</v>
      </c>
      <c r="B7" s="15" t="s">
        <v>36</v>
      </c>
      <c r="C7" s="15" t="s">
        <v>37</v>
      </c>
      <c r="D7" s="31">
        <v>45404</v>
      </c>
      <c r="E7" s="110">
        <v>45382</v>
      </c>
      <c r="F7" s="31">
        <v>45382</v>
      </c>
      <c r="G7" s="101">
        <v>2024001110</v>
      </c>
      <c r="H7" s="17">
        <v>1953.5</v>
      </c>
      <c r="I7" s="17">
        <v>0</v>
      </c>
      <c r="J7" s="15" t="s">
        <v>123</v>
      </c>
      <c r="K7" s="15">
        <v>10056042</v>
      </c>
      <c r="L7" s="102"/>
      <c r="M7" s="15" t="s">
        <v>40</v>
      </c>
      <c r="N7" s="15" t="s">
        <v>124</v>
      </c>
      <c r="O7" s="15" t="s">
        <v>125</v>
      </c>
      <c r="P7" s="17">
        <v>32.5</v>
      </c>
      <c r="Q7" s="17">
        <v>7.15</v>
      </c>
      <c r="R7" s="57">
        <f>P7+Q7</f>
        <v>39.65</v>
      </c>
      <c r="S7" s="17"/>
    </row>
    <row r="9" spans="1:20" x14ac:dyDescent="0.3">
      <c r="A9" s="1" t="s">
        <v>120</v>
      </c>
    </row>
    <row r="10" spans="1:20" ht="79.2" x14ac:dyDescent="0.3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21</v>
      </c>
      <c r="F10" s="14" t="s">
        <v>22</v>
      </c>
      <c r="G10" s="20" t="s">
        <v>23</v>
      </c>
      <c r="H10" s="14" t="s">
        <v>24</v>
      </c>
      <c r="I10" s="14" t="s">
        <v>25</v>
      </c>
      <c r="J10" s="14" t="s">
        <v>26</v>
      </c>
      <c r="K10" s="14" t="s">
        <v>27</v>
      </c>
      <c r="L10" s="14" t="s">
        <v>28</v>
      </c>
      <c r="M10" s="14" t="s">
        <v>29</v>
      </c>
      <c r="N10" s="14" t="s">
        <v>30</v>
      </c>
      <c r="O10" s="20" t="s">
        <v>31</v>
      </c>
      <c r="P10" s="14" t="s">
        <v>32</v>
      </c>
      <c r="Q10" s="14" t="s">
        <v>33</v>
      </c>
      <c r="R10" s="14" t="s">
        <v>34</v>
      </c>
      <c r="S10" s="14" t="s">
        <v>35</v>
      </c>
    </row>
    <row r="11" spans="1:20" ht="39.6" x14ac:dyDescent="0.3">
      <c r="A11" s="15">
        <v>12</v>
      </c>
      <c r="B11" s="15" t="s">
        <v>36</v>
      </c>
      <c r="C11" s="15" t="s">
        <v>37</v>
      </c>
      <c r="D11" s="31">
        <v>45422</v>
      </c>
      <c r="E11" s="31">
        <v>45412</v>
      </c>
      <c r="F11" s="31">
        <v>45412</v>
      </c>
      <c r="G11" s="16" t="s">
        <v>116</v>
      </c>
      <c r="H11" s="17" t="s">
        <v>117</v>
      </c>
      <c r="I11" s="17">
        <v>0</v>
      </c>
      <c r="J11" s="15" t="s">
        <v>38</v>
      </c>
      <c r="K11" s="15" t="str">
        <f>IF(ISNA(VLOOKUP(J11,docIssuerPartnersRegNo,2,FALSE)),"",VLOOKUP(J11,docIssuerPartnersRegNo,2,FALSE))</f>
        <v>70001975</v>
      </c>
      <c r="L11" s="15" t="s">
        <v>39</v>
      </c>
      <c r="M11" s="15" t="s">
        <v>40</v>
      </c>
      <c r="N11" s="15" t="s">
        <v>78</v>
      </c>
      <c r="O11" s="18" t="s">
        <v>118</v>
      </c>
      <c r="P11" s="17">
        <v>2348.67</v>
      </c>
      <c r="Q11" s="17">
        <v>0</v>
      </c>
      <c r="R11" s="32">
        <f>P11</f>
        <v>2348.67</v>
      </c>
      <c r="S11" s="17">
        <f>R11</f>
        <v>2348.67</v>
      </c>
      <c r="T11" s="19"/>
    </row>
    <row r="12" spans="1:20" ht="66" x14ac:dyDescent="0.3">
      <c r="A12" s="99">
        <v>22</v>
      </c>
      <c r="B12" s="15" t="s">
        <v>36</v>
      </c>
      <c r="C12" s="15" t="s">
        <v>37</v>
      </c>
      <c r="D12" s="31">
        <v>45404</v>
      </c>
      <c r="E12" s="110">
        <v>45382</v>
      </c>
      <c r="F12" s="31">
        <v>45382</v>
      </c>
      <c r="G12" s="101">
        <v>2024001110</v>
      </c>
      <c r="H12" s="17">
        <v>1953.5</v>
      </c>
      <c r="I12" s="17">
        <v>0</v>
      </c>
      <c r="J12" s="15" t="s">
        <v>123</v>
      </c>
      <c r="K12" s="15">
        <v>10056042</v>
      </c>
      <c r="L12" s="102"/>
      <c r="M12" s="15" t="s">
        <v>40</v>
      </c>
      <c r="N12" s="15" t="s">
        <v>124</v>
      </c>
      <c r="O12" s="15" t="s">
        <v>125</v>
      </c>
      <c r="P12" s="17">
        <v>22.21</v>
      </c>
      <c r="Q12" s="17">
        <v>4.8899999999999997</v>
      </c>
      <c r="R12" s="57">
        <f>P12+Q12</f>
        <v>27.1</v>
      </c>
      <c r="S12" s="17"/>
    </row>
    <row r="13" spans="1:20" x14ac:dyDescent="0.3">
      <c r="O13" s="113" t="s">
        <v>41</v>
      </c>
      <c r="P13" s="113"/>
      <c r="Q13" s="113"/>
      <c r="R13" s="21">
        <f>(R6-R11)+(R7-R12)</f>
        <v>13.849999999999724</v>
      </c>
    </row>
    <row r="52" s="2" customFormat="1" ht="12" customHeight="1" x14ac:dyDescent="0.3"/>
    <row r="55" ht="30.75" customHeight="1" x14ac:dyDescent="0.3"/>
  </sheetData>
  <mergeCells count="1">
    <mergeCell ref="O13:Q13"/>
  </mergeCells>
  <dataValidations count="17">
    <dataValidation type="whole" operator="greaterThan" allowBlank="1" showErrorMessage="1" errorTitle="Sisestati lubamatu väärtus." error="Välja väärtuseks peab olema positiivne täisarv." sqref="A6:A7 A11:A12" xr:uid="{D42770DB-4963-41C3-B922-7398ECBFCC00}">
      <formula1>0</formula1>
    </dataValidation>
    <dataValidation type="list" showErrorMessage="1" errorTitle="Sisestati lubamatu väärtus." error="Sisestatud väärtus ei kuulu lubatud väärtuste hulka." sqref="B6:B7 B11:B12" xr:uid="{AAA3206B-CB8E-4B74-A8F1-A635C4ADE24D}">
      <formula1>invoiceFlatRateTypes</formula1>
    </dataValidation>
    <dataValidation type="list" showErrorMessage="1" errorTitle="Sisestati lubamatu väärtus." error="Sisestatud väärtus ei kuulu lubatud väärtuste hulka." sqref="C6:C7 C11:C12" xr:uid="{F4508664-AADD-4811-8942-AB03F57EE12C}">
      <formula1>projectPartners</formula1>
    </dataValidation>
    <dataValidation type="custom" allowBlank="1" showErrorMessage="1" errorTitle="Sisestati lubamatu väärtus." error="Välja lubatud pikkus on 1000 tähemärki." sqref="G6:G7 G11:G12" xr:uid="{16A14356-8D92-4A2D-AB7E-6552CF02F271}">
      <formula1>LEN(G6)&lt;=1000</formula1>
    </dataValidation>
    <dataValidation type="decimal" operator="greaterThanOrEqual" allowBlank="1" showErrorMessage="1" errorTitle="Sisestati lubamatu väärtus." error="Välja väärtus peab olema null või nullist suurem arv." sqref="P6:S7 H6:I7 H11:I12 P11:S12" xr:uid="{0D401ABA-C586-4549-B7EC-3A694F03D29F}">
      <formula1>0</formula1>
    </dataValidation>
    <dataValidation type="decimal" operator="greaterThan" allowBlank="1" showErrorMessage="1" errorTitle="Sisestati lubamatu väärtus." error="Välja väärtus peab olema nullist suurem arv." sqref="R6:S7 H6:H7 H11:H12 R11:S12" xr:uid="{4E4EA0AD-69D1-45C3-A11D-74F3D2C57C4F}">
      <formula1>0</formula1>
    </dataValidation>
    <dataValidation type="list" allowBlank="1" sqref="J6:J7 J11:J12" xr:uid="{EA074E1B-9A8B-4625-8556-9BCD618943AE}">
      <formula1>docIssuerPartners</formula1>
    </dataValidation>
    <dataValidation type="custom" allowBlank="1" showErrorMessage="1" errorTitle="Sisestati lubamatu väärtus." error="Välja lubatud pikkus on 20 tähemärki." sqref="K6:K7 K11:K12" xr:uid="{F0C66A6A-1E6F-4833-A98C-BE9F45FF7F0D}">
      <formula1>LEN(K6)&lt;=20</formula1>
    </dataValidation>
    <dataValidation type="list" allowBlank="1" showErrorMessage="1" errorTitle="Sisestati lubamatu väärtus." error="Sisestatud väärtus ei kuulu lubatud väärtuste hulka." sqref="L6:L7 L11:L12" xr:uid="{EF7FFB8F-4FBF-4BCC-BA23-5882DDEA5679}">
      <formula1>projectContracts</formula1>
    </dataValidation>
    <dataValidation type="custom" allowBlank="1" showErrorMessage="1" errorTitle="Sisestati lubamatu väärtus." error="Välja lubatud pikkus on 2000 tähemärki." sqref="M6:M7 M11:M12" xr:uid="{69E0696C-715F-4D95-94F9-509870F974C6}">
      <formula1>LEN(M6)&lt;=2000</formula1>
    </dataValidation>
    <dataValidation type="list" showErrorMessage="1" errorTitle="Sisestati lubamatu väärtus." error="Sisestatud väärtus ei kuulu lubatud väärtuste hulka." sqref="N6:N7 N11:N12" xr:uid="{9136AFCD-036C-4BA2-8760-D47A4FECEA15}">
      <formula1>projectActivities</formula1>
    </dataValidation>
    <dataValidation type="custom" allowBlank="1" showErrorMessage="1" errorTitle="Sisestati lubamatu väärtus." error="Välja lubatud pikkus on 500 tähemärki." sqref="O6:O7 O11:O12" xr:uid="{BDF92D2B-2378-402F-805C-B7BF824B2348}">
      <formula1>LEN(O6)&lt;=500</formula1>
    </dataValidation>
    <dataValidation type="custom" allowBlank="1" showErrorMessage="1" errorTitle="Sisestati lubamatu väärtus." error="Välja lubatud pikkus on 2000 tähemärki." sqref="M6 M11" xr:uid="{9D5D4DC8-F706-44D9-8342-099604B4BAEE}">
      <formula1>LEN(M54)&lt;=2000</formula1>
    </dataValidation>
    <dataValidation type="custom" allowBlank="1" showErrorMessage="1" errorTitle="Sisestati lubamatu väärtus." error="Välja lubatud pikkus on 20 tähemärki." sqref="K6 K11" xr:uid="{D720ACE0-AD7F-4074-86DB-C26F3D44D352}">
      <formula1>LEN(K54)&lt;=20</formula1>
    </dataValidation>
    <dataValidation type="custom" allowBlank="1" showErrorMessage="1" errorTitle="Sisestati lubamatu väärtus." error="Välja lubatud pikkus on 1000 tähemärki." sqref="G6 G11" xr:uid="{FC0BC1F4-5907-4160-A20F-E11BEA05C3E5}">
      <formula1>LEN(G144)&lt;=1000</formula1>
    </dataValidation>
    <dataValidation type="custom" allowBlank="1" showErrorMessage="1" errorTitle="Sisestati lubamatu väärtus." error="Välja lubatud pikkus on 2000 tähemärki." sqref="M7 M12" xr:uid="{66955249-CE2D-40D1-90AB-46127047C775}">
      <formula1>LEN(#REF!)&lt;=2000</formula1>
    </dataValidation>
    <dataValidation type="custom" allowBlank="1" showErrorMessage="1" errorTitle="Sisestati lubamatu väärtus." error="Välja lubatud pikkus on 20 tähemärki." sqref="K7 K12" xr:uid="{760A1EF7-0B8C-455C-AAA6-5931E2172BF7}">
      <formula1>LEN(#REF!)&lt;=20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61DA-F60C-411D-B262-778BB10994A5}">
  <dimension ref="A2:T12"/>
  <sheetViews>
    <sheetView workbookViewId="0">
      <selection activeCell="F21" sqref="F21"/>
    </sheetView>
  </sheetViews>
  <sheetFormatPr defaultRowHeight="14.4" x14ac:dyDescent="0.3"/>
  <cols>
    <col min="2" max="2" width="15.88671875" customWidth="1"/>
    <col min="3" max="3" width="17.5546875" customWidth="1"/>
    <col min="4" max="13" width="10.44140625" customWidth="1"/>
    <col min="14" max="15" width="24.88671875" customWidth="1"/>
    <col min="16" max="19" width="10.44140625" customWidth="1"/>
  </cols>
  <sheetData>
    <row r="2" spans="1:20" x14ac:dyDescent="0.3">
      <c r="A2" s="1" t="s">
        <v>1</v>
      </c>
    </row>
    <row r="4" spans="1:20" x14ac:dyDescent="0.3">
      <c r="A4" s="1" t="s">
        <v>130</v>
      </c>
    </row>
    <row r="5" spans="1:20" ht="132" x14ac:dyDescent="0.3">
      <c r="A5" s="14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20" t="s">
        <v>23</v>
      </c>
      <c r="H5" s="14" t="s">
        <v>24</v>
      </c>
      <c r="I5" s="14" t="s">
        <v>25</v>
      </c>
      <c r="J5" s="14" t="s">
        <v>26</v>
      </c>
      <c r="K5" s="14" t="s">
        <v>27</v>
      </c>
      <c r="L5" s="14" t="s">
        <v>28</v>
      </c>
      <c r="M5" s="14" t="s">
        <v>29</v>
      </c>
      <c r="N5" s="14" t="s">
        <v>30</v>
      </c>
      <c r="O5" s="20" t="s">
        <v>31</v>
      </c>
      <c r="P5" s="14" t="s">
        <v>32</v>
      </c>
      <c r="Q5" s="14" t="s">
        <v>33</v>
      </c>
      <c r="R5" s="14" t="s">
        <v>34</v>
      </c>
      <c r="S5" s="14" t="s">
        <v>35</v>
      </c>
    </row>
    <row r="6" spans="1:20" ht="39.6" x14ac:dyDescent="0.3">
      <c r="A6" s="99">
        <v>17</v>
      </c>
      <c r="B6" s="15" t="s">
        <v>36</v>
      </c>
      <c r="C6" s="15" t="s">
        <v>37</v>
      </c>
      <c r="D6" s="31">
        <v>45436</v>
      </c>
      <c r="E6" s="100">
        <v>45412</v>
      </c>
      <c r="F6" s="31">
        <v>45412</v>
      </c>
      <c r="G6" s="101">
        <v>2024001433</v>
      </c>
      <c r="H6" s="17">
        <v>2505.9</v>
      </c>
      <c r="I6" s="17">
        <v>0</v>
      </c>
      <c r="J6" s="15" t="s">
        <v>123</v>
      </c>
      <c r="K6" s="15">
        <v>10056042</v>
      </c>
      <c r="L6" s="102"/>
      <c r="M6" s="15" t="s">
        <v>40</v>
      </c>
      <c r="N6" s="15" t="s">
        <v>124</v>
      </c>
      <c r="O6" s="15" t="s">
        <v>131</v>
      </c>
      <c r="P6" s="17">
        <v>25.49</v>
      </c>
      <c r="Q6" s="17">
        <v>5.6</v>
      </c>
      <c r="R6" s="57">
        <f>P6+Q6</f>
        <v>31.089999999999996</v>
      </c>
      <c r="S6" s="17"/>
      <c r="T6" s="19"/>
    </row>
    <row r="9" spans="1:20" x14ac:dyDescent="0.3">
      <c r="A9" s="1" t="s">
        <v>132</v>
      </c>
    </row>
    <row r="10" spans="1:20" ht="132" x14ac:dyDescent="0.3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21</v>
      </c>
      <c r="F10" s="14" t="s">
        <v>22</v>
      </c>
      <c r="G10" s="20" t="s">
        <v>23</v>
      </c>
      <c r="H10" s="14" t="s">
        <v>24</v>
      </c>
      <c r="I10" s="14" t="s">
        <v>25</v>
      </c>
      <c r="J10" s="14" t="s">
        <v>26</v>
      </c>
      <c r="K10" s="14" t="s">
        <v>27</v>
      </c>
      <c r="L10" s="14" t="s">
        <v>28</v>
      </c>
      <c r="M10" s="14" t="s">
        <v>29</v>
      </c>
      <c r="N10" s="14" t="s">
        <v>30</v>
      </c>
      <c r="O10" s="20" t="s">
        <v>31</v>
      </c>
      <c r="P10" s="14" t="s">
        <v>32</v>
      </c>
      <c r="Q10" s="14" t="s">
        <v>33</v>
      </c>
      <c r="R10" s="14" t="s">
        <v>34</v>
      </c>
      <c r="S10" s="14" t="s">
        <v>35</v>
      </c>
    </row>
    <row r="11" spans="1:20" ht="39.6" x14ac:dyDescent="0.3">
      <c r="A11" s="99">
        <v>17</v>
      </c>
      <c r="B11" s="15" t="s">
        <v>36</v>
      </c>
      <c r="C11" s="15" t="s">
        <v>37</v>
      </c>
      <c r="D11" s="31">
        <v>45436</v>
      </c>
      <c r="E11" s="100">
        <v>45412</v>
      </c>
      <c r="F11" s="31">
        <v>45412</v>
      </c>
      <c r="G11" s="101">
        <v>2024001433</v>
      </c>
      <c r="H11" s="17">
        <v>2505.9</v>
      </c>
      <c r="I11" s="17">
        <v>0</v>
      </c>
      <c r="J11" s="15" t="s">
        <v>123</v>
      </c>
      <c r="K11" s="15">
        <v>10056042</v>
      </c>
      <c r="L11" s="102"/>
      <c r="M11" s="15" t="s">
        <v>40</v>
      </c>
      <c r="N11" s="15" t="s">
        <v>124</v>
      </c>
      <c r="O11" s="15" t="s">
        <v>131</v>
      </c>
      <c r="P11" s="17">
        <v>12.74</v>
      </c>
      <c r="Q11" s="17">
        <v>2.8</v>
      </c>
      <c r="R11" s="57">
        <f>P11+Q11</f>
        <v>15.54</v>
      </c>
      <c r="S11" s="17"/>
    </row>
    <row r="12" spans="1:20" x14ac:dyDescent="0.3">
      <c r="O12" s="113" t="s">
        <v>41</v>
      </c>
      <c r="P12" s="113"/>
      <c r="Q12" s="113"/>
      <c r="R12" s="21">
        <f>R6-R11</f>
        <v>15.549999999999997</v>
      </c>
    </row>
  </sheetData>
  <mergeCells count="1">
    <mergeCell ref="O12:Q12"/>
  </mergeCells>
  <dataValidations count="14">
    <dataValidation type="list" showErrorMessage="1" errorTitle="Sisestati lubamatu väärtus." error="Sisestatud väärtus ei kuulu lubatud väärtuste hulka." sqref="N6 N11" xr:uid="{5F3C0C6C-4DE9-4707-9F21-827E8DBE1AA2}">
      <formula1>projectActivities</formula1>
    </dataValidation>
    <dataValidation type="custom" allowBlank="1" showErrorMessage="1" errorTitle="Sisestati lubamatu väärtus." error="Välja lubatud pikkus on 2000 tähemärki." sqref="M6 M11" xr:uid="{4E74FEA8-FB0E-44A6-A1EA-8C7D10DA09B8}">
      <formula1>LEN(M6)&lt;=2000</formula1>
    </dataValidation>
    <dataValidation type="custom" allowBlank="1" showErrorMessage="1" errorTitle="Sisestati lubamatu väärtus." error="Välja lubatud pikkus on 20 tähemärki." sqref="K6 K11" xr:uid="{FF0124B9-197E-464A-AFDE-29E97B375B1E}">
      <formula1>LEN(K6)&lt;=20</formula1>
    </dataValidation>
    <dataValidation type="list" allowBlank="1" sqref="J6 J11" xr:uid="{05CED12F-5491-4DA2-9515-BA7FDEE48D88}">
      <formula1>docIssuerPartners</formula1>
    </dataValidation>
    <dataValidation type="decimal" operator="greaterThan" allowBlank="1" showErrorMessage="1" errorTitle="Sisestati lubamatu väärtus." error="Välja väärtus peab olema nullist suurem arv." sqref="R6:S6 H6 H11 R11:S11" xr:uid="{F2B7293C-8430-49A1-BD45-230D8697805C}">
      <formula1>0</formula1>
    </dataValidation>
    <dataValidation type="custom" allowBlank="1" showErrorMessage="1" errorTitle="Sisestati lubamatu väärtus." error="Välja lubatud pikkus on 1000 tähemärki." sqref="G6 G11" xr:uid="{3224E91E-EA71-452A-BE97-7FF6267EB94C}">
      <formula1>LEN(G6)&lt;=1000</formula1>
    </dataValidation>
    <dataValidation type="list" showErrorMessage="1" errorTitle="Sisestati lubamatu väärtus." error="Sisestatud väärtus ei kuulu lubatud väärtuste hulka." sqref="C6 C11" xr:uid="{A584577E-BEB7-4832-9129-813B585CDC3D}">
      <formula1>projectPartners</formula1>
    </dataValidation>
    <dataValidation type="list" showErrorMessage="1" errorTitle="Sisestati lubamatu väärtus." error="Sisestatud väärtus ei kuulu lubatud väärtuste hulka." sqref="B6 B11" xr:uid="{22D84D72-B6A4-4E8D-8FAF-C398CE63896E}">
      <formula1>invoiceFlatRateTypes</formula1>
    </dataValidation>
    <dataValidation type="whole" operator="greaterThan" allowBlank="1" showErrorMessage="1" errorTitle="Sisestati lubamatu väärtus." error="Välja väärtuseks peab olema positiivne täisarv." sqref="A6 A11" xr:uid="{539C57D4-FDB1-4A4B-B8D8-EEDAE84A9669}">
      <formula1>0</formula1>
    </dataValidation>
    <dataValidation type="decimal" operator="greaterThanOrEqual" allowBlank="1" showErrorMessage="1" errorTitle="Sisestati lubamatu väärtus." error="Välja väärtus peab olema null või nullist suurem arv." sqref="P6:S6 H6:I6 H11:I11 P11:S11" xr:uid="{D84BDAF8-9F7B-4063-AD9D-EF320B32EFA5}">
      <formula1>0</formula1>
    </dataValidation>
    <dataValidation type="list" allowBlank="1" showErrorMessage="1" errorTitle="Sisestati lubamatu väärtus." error="Sisestatud väärtus ei kuulu lubatud väärtuste hulka." sqref="L6 L11" xr:uid="{4A3B3CF0-12AD-48B4-81D1-82E578ED9CA3}">
      <formula1>projectContracts</formula1>
    </dataValidation>
    <dataValidation type="custom" allowBlank="1" showErrorMessage="1" errorTitle="Sisestati lubamatu väärtus." error="Välja lubatud pikkus on 500 tähemärki." sqref="O6 O11" xr:uid="{8C7CA4A9-4278-4AC7-B8C5-7413A55C030F}">
      <formula1>LEN(O6)&lt;=500</formula1>
    </dataValidation>
    <dataValidation type="custom" allowBlank="1" showErrorMessage="1" errorTitle="Sisestati lubamatu väärtus." error="Välja lubatud pikkus on 2000 tähemärki." sqref="M6 M11" xr:uid="{4A995F37-7EFE-4078-A1EF-B4F6B1F0A773}">
      <formula1>LEN(#REF!)&lt;=2000</formula1>
    </dataValidation>
    <dataValidation type="custom" allowBlank="1" showErrorMessage="1" errorTitle="Sisestati lubamatu väärtus." error="Välja lubatud pikkus on 20 tähemärki." sqref="K6 K11" xr:uid="{2B993B6D-22C2-4A60-AF32-A7F98A758878}">
      <formula1>LEN(#REF!)&lt;=20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A3B37-1D9C-4395-8458-2115FD96F456}">
  <dimension ref="A2:T12"/>
  <sheetViews>
    <sheetView workbookViewId="0">
      <selection activeCell="L18" sqref="L18"/>
    </sheetView>
  </sheetViews>
  <sheetFormatPr defaultRowHeight="14.4" x14ac:dyDescent="0.3"/>
  <cols>
    <col min="2" max="2" width="15.44140625" customWidth="1"/>
    <col min="3" max="3" width="22.5546875" customWidth="1"/>
    <col min="7" max="7" width="15.33203125" customWidth="1"/>
    <col min="10" max="10" width="15.44140625" customWidth="1"/>
    <col min="14" max="14" width="31.5546875" customWidth="1"/>
    <col min="15" max="15" width="25.6640625" customWidth="1"/>
  </cols>
  <sheetData>
    <row r="2" spans="1:20" x14ac:dyDescent="0.3">
      <c r="A2" s="1" t="s">
        <v>1</v>
      </c>
    </row>
    <row r="4" spans="1:20" x14ac:dyDescent="0.3">
      <c r="A4" s="1" t="s">
        <v>136</v>
      </c>
    </row>
    <row r="5" spans="1:20" ht="158.4" x14ac:dyDescent="0.3">
      <c r="A5" s="14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20" t="s">
        <v>23</v>
      </c>
      <c r="H5" s="14" t="s">
        <v>24</v>
      </c>
      <c r="I5" s="14" t="s">
        <v>25</v>
      </c>
      <c r="J5" s="14" t="s">
        <v>26</v>
      </c>
      <c r="K5" s="14" t="s">
        <v>27</v>
      </c>
      <c r="L5" s="14" t="s">
        <v>28</v>
      </c>
      <c r="M5" s="14" t="s">
        <v>29</v>
      </c>
      <c r="N5" s="14" t="s">
        <v>30</v>
      </c>
      <c r="O5" s="20" t="s">
        <v>31</v>
      </c>
      <c r="P5" s="14" t="s">
        <v>32</v>
      </c>
      <c r="Q5" s="14" t="s">
        <v>33</v>
      </c>
      <c r="R5" s="14" t="s">
        <v>34</v>
      </c>
      <c r="S5" s="14" t="s">
        <v>35</v>
      </c>
    </row>
    <row r="6" spans="1:20" ht="39.6" x14ac:dyDescent="0.3">
      <c r="A6" s="111">
        <v>27</v>
      </c>
      <c r="B6" s="15" t="s">
        <v>36</v>
      </c>
      <c r="C6" s="15" t="s">
        <v>37</v>
      </c>
      <c r="D6" s="31">
        <v>45586</v>
      </c>
      <c r="E6" s="100">
        <v>45565</v>
      </c>
      <c r="F6" s="31">
        <v>45565</v>
      </c>
      <c r="G6" s="101">
        <v>242278</v>
      </c>
      <c r="H6" s="17">
        <v>1296.44</v>
      </c>
      <c r="I6" s="17">
        <v>0</v>
      </c>
      <c r="J6" s="15" t="s">
        <v>138</v>
      </c>
      <c r="K6" s="15">
        <v>10520953</v>
      </c>
      <c r="L6" s="102"/>
      <c r="M6" s="15" t="s">
        <v>40</v>
      </c>
      <c r="N6" s="15" t="s">
        <v>124</v>
      </c>
      <c r="O6" s="15" t="s">
        <v>139</v>
      </c>
      <c r="P6" s="17">
        <v>55.89</v>
      </c>
      <c r="Q6" s="17">
        <v>12.3</v>
      </c>
      <c r="R6" s="57">
        <f>P6+Q6</f>
        <v>68.19</v>
      </c>
      <c r="S6" s="17"/>
      <c r="T6" s="19"/>
    </row>
    <row r="9" spans="1:20" x14ac:dyDescent="0.3">
      <c r="A9" s="1" t="s">
        <v>137</v>
      </c>
    </row>
    <row r="10" spans="1:20" ht="158.4" x14ac:dyDescent="0.3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21</v>
      </c>
      <c r="F10" s="14" t="s">
        <v>22</v>
      </c>
      <c r="G10" s="20" t="s">
        <v>23</v>
      </c>
      <c r="H10" s="14" t="s">
        <v>24</v>
      </c>
      <c r="I10" s="14" t="s">
        <v>25</v>
      </c>
      <c r="J10" s="14" t="s">
        <v>26</v>
      </c>
      <c r="K10" s="14" t="s">
        <v>27</v>
      </c>
      <c r="L10" s="14" t="s">
        <v>28</v>
      </c>
      <c r="M10" s="14" t="s">
        <v>29</v>
      </c>
      <c r="N10" s="14" t="s">
        <v>30</v>
      </c>
      <c r="O10" s="20" t="s">
        <v>31</v>
      </c>
      <c r="P10" s="14" t="s">
        <v>32</v>
      </c>
      <c r="Q10" s="14" t="s">
        <v>33</v>
      </c>
      <c r="R10" s="14" t="s">
        <v>34</v>
      </c>
      <c r="S10" s="14" t="s">
        <v>35</v>
      </c>
    </row>
    <row r="11" spans="1:20" ht="39.6" x14ac:dyDescent="0.3">
      <c r="A11" s="111">
        <v>27</v>
      </c>
      <c r="B11" s="15" t="s">
        <v>36</v>
      </c>
      <c r="C11" s="15" t="s">
        <v>37</v>
      </c>
      <c r="D11" s="31">
        <v>45586</v>
      </c>
      <c r="E11" s="100">
        <v>45565</v>
      </c>
      <c r="F11" s="31">
        <v>45565</v>
      </c>
      <c r="G11" s="101">
        <v>242278</v>
      </c>
      <c r="H11" s="17">
        <v>1296.44</v>
      </c>
      <c r="I11" s="17">
        <v>0</v>
      </c>
      <c r="J11" s="15" t="s">
        <v>138</v>
      </c>
      <c r="K11" s="15">
        <v>10520953</v>
      </c>
      <c r="L11" s="102"/>
      <c r="M11" s="15" t="s">
        <v>40</v>
      </c>
      <c r="N11" s="15" t="s">
        <v>124</v>
      </c>
      <c r="O11" s="15" t="s">
        <v>139</v>
      </c>
      <c r="P11" s="17">
        <v>40.71</v>
      </c>
      <c r="Q11" s="17">
        <v>8.9499999999999993</v>
      </c>
      <c r="R11" s="57">
        <f>P11+Q11</f>
        <v>49.66</v>
      </c>
      <c r="S11" s="17"/>
    </row>
    <row r="12" spans="1:20" x14ac:dyDescent="0.3">
      <c r="O12" s="113" t="s">
        <v>41</v>
      </c>
      <c r="P12" s="113"/>
      <c r="Q12" s="113"/>
      <c r="R12" s="21">
        <f>R6-R11</f>
        <v>18.53</v>
      </c>
    </row>
  </sheetData>
  <mergeCells count="1">
    <mergeCell ref="O12:Q12"/>
  </mergeCells>
  <dataValidations count="16">
    <dataValidation type="custom" allowBlank="1" showErrorMessage="1" errorTitle="Sisestati lubamatu väärtus." error="Välja lubatud pikkus on 2000 tähemärki." sqref="M6 M11" xr:uid="{DAECBE13-7614-42F3-8BC0-7D7FC72641E8}">
      <formula1>LEN(#REF!)&lt;=2000</formula1>
    </dataValidation>
    <dataValidation type="custom" allowBlank="1" showErrorMessage="1" errorTitle="Sisestati lubamatu väärtus." error="Välja lubatud pikkus on 500 tähemärki." sqref="O6 O11" xr:uid="{661345B0-F955-4806-B592-935D479FDFEE}">
      <formula1>LEN(O6)&lt;=500</formula1>
    </dataValidation>
    <dataValidation type="list" allowBlank="1" showErrorMessage="1" errorTitle="Sisestati lubamatu väärtus." error="Sisestatud väärtus ei kuulu lubatud väärtuste hulka." sqref="L6 L11" xr:uid="{42BBC338-4000-44A2-9A4A-5AEFE2E0FCAD}">
      <formula1>projectContracts</formula1>
    </dataValidation>
    <dataValidation type="decimal" operator="greaterThanOrEqual" allowBlank="1" showErrorMessage="1" errorTitle="Sisestati lubamatu väärtus." error="Välja väärtus peab olema null või nullist suurem arv." sqref="S11 S6 H6:I6 P6:Q6 H11:I11 P11:Q11" xr:uid="{6BF8A421-A9FE-485F-807C-38DFA03087BD}">
      <formula1>0</formula1>
    </dataValidation>
    <dataValidation type="whole" operator="greaterThan" allowBlank="1" showErrorMessage="1" errorTitle="Sisestati lubamatu väärtus." error="Välja väärtuseks peab olema positiivne täisarv." sqref="A6 A11" xr:uid="{83EE7501-C78C-4122-B9F6-C7BFCD82B468}">
      <formula1>0</formula1>
    </dataValidation>
    <dataValidation type="list" showErrorMessage="1" errorTitle="Sisestati lubamatu väärtus." error="Sisestatud väärtus ei kuulu lubatud väärtuste hulka." sqref="B6 B11" xr:uid="{A280C8E1-8841-430B-91D0-77AA9CD418BF}">
      <formula1>invoiceFlatRateTypes</formula1>
    </dataValidation>
    <dataValidation type="list" showErrorMessage="1" errorTitle="Sisestati lubamatu väärtus." error="Sisestatud väärtus ei kuulu lubatud väärtuste hulka." sqref="C6 C11" xr:uid="{C46EF2F7-B3C1-4F24-81C6-202F8A8217A5}">
      <formula1>projectPartners</formula1>
    </dataValidation>
    <dataValidation type="custom" allowBlank="1" showErrorMessage="1" errorTitle="Sisestati lubamatu väärtus." error="Välja lubatud pikkus on 1000 tähemärki." sqref="G6 G11" xr:uid="{A6FE9040-4B05-4302-99ED-6B20D6221C0C}">
      <formula1>LEN(G6)&lt;=1000</formula1>
    </dataValidation>
    <dataValidation type="decimal" operator="greaterThan" allowBlank="1" showErrorMessage="1" errorTitle="Sisestati lubamatu väärtus." error="Välja väärtus peab olema nullist suurem arv." sqref="R11:S11 H6 R6:S6 H11" xr:uid="{1535F125-0637-455D-B32F-2AC67D8A7538}">
      <formula1>0</formula1>
    </dataValidation>
    <dataValidation type="list" allowBlank="1" sqref="J6 J11" xr:uid="{F38C5BF5-A502-4EDA-BD07-1A7B95656547}">
      <formula1>docIssuerPartners</formula1>
    </dataValidation>
    <dataValidation type="custom" allowBlank="1" showErrorMessage="1" errorTitle="Sisestati lubamatu väärtus." error="Välja lubatud pikkus on 20 tähemärki." sqref="K6 K11" xr:uid="{EA9C421A-0022-44A0-9E44-520A7D9117CF}">
      <formula1>LEN(K6)&lt;=20</formula1>
    </dataValidation>
    <dataValidation type="custom" allowBlank="1" showErrorMessage="1" errorTitle="Sisestati lubamatu väärtus." error="Välja lubatud pikkus on 2000 tähemärki." sqref="M6 M11" xr:uid="{FE659E94-189A-4D38-AF2F-E50D93771D63}">
      <formula1>LEN(M6)&lt;=2000</formula1>
    </dataValidation>
    <dataValidation type="list" showErrorMessage="1" errorTitle="Sisestati lubamatu väärtus." error="Sisestatud väärtus ei kuulu lubatud väärtuste hulka." sqref="N6 N11" xr:uid="{A9E1D2ED-4BC9-4EE6-8C82-174A87C40079}">
      <formula1>projectActivities</formula1>
    </dataValidation>
    <dataValidation type="custom" allowBlank="1" showErrorMessage="1" errorTitle="Sisestati lubamatu väärtus." error="Välja lubatud pikkus on 1000 tähemärki." sqref="G6 G11" xr:uid="{F8DC9419-1DBF-42A7-B3C4-029C1B1139EA}">
      <formula1>LEN(G115)&lt;=1000</formula1>
    </dataValidation>
    <dataValidation type="custom" allowBlank="1" showErrorMessage="1" errorTitle="Sisestati lubamatu väärtus." error="Välja lubatud pikkus on 20 tähemärki." sqref="K6 K11" xr:uid="{1666F2C6-48C0-4B6D-B46F-ECD2C593F3C9}">
      <formula1>LEN(#REF!)&lt;=20</formula1>
    </dataValidation>
    <dataValidation type="custom" allowBlank="1" showErrorMessage="1" errorTitle="Sisestati lubamatu väärtus." error="Välja lubatud pikkus on 2000 tähemärki." sqref="M6 M11" xr:uid="{3823F6B2-F0FD-4193-9ECC-0B765DECDA6C}">
      <formula1>LEN(#REF!)&lt;=2000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88939-EE54-40AB-A5BE-55FCF2ACB5AC}">
  <dimension ref="A1:M11"/>
  <sheetViews>
    <sheetView workbookViewId="0">
      <selection activeCell="A3" sqref="A3:B8"/>
    </sheetView>
  </sheetViews>
  <sheetFormatPr defaultRowHeight="14.4" x14ac:dyDescent="0.3"/>
  <cols>
    <col min="1" max="1" width="12.109375" bestFit="1" customWidth="1"/>
    <col min="2" max="2" width="8" customWidth="1"/>
    <col min="3" max="3" width="44.44140625" customWidth="1"/>
    <col min="4" max="4" width="9.44140625" customWidth="1"/>
    <col min="5" max="5" width="20.44140625" customWidth="1"/>
    <col min="6" max="6" width="14.5546875" customWidth="1"/>
    <col min="7" max="7" width="14.88671875" customWidth="1"/>
    <col min="8" max="8" width="20.33203125" customWidth="1"/>
    <col min="9" max="9" width="13.109375" customWidth="1"/>
    <col min="10" max="10" width="18.33203125" customWidth="1"/>
    <col min="11" max="11" width="25" customWidth="1"/>
    <col min="12" max="12" width="14.5546875" customWidth="1"/>
  </cols>
  <sheetData>
    <row r="1" spans="1:13" x14ac:dyDescent="0.3">
      <c r="C1" s="26"/>
      <c r="D1" s="114" t="s">
        <v>127</v>
      </c>
      <c r="E1" s="115"/>
      <c r="F1" s="116"/>
      <c r="G1" s="117" t="s">
        <v>128</v>
      </c>
      <c r="H1" s="118"/>
      <c r="I1" s="119"/>
      <c r="J1" s="117" t="s">
        <v>129</v>
      </c>
      <c r="K1" s="118"/>
      <c r="L1" s="119"/>
    </row>
    <row r="2" spans="1:13" ht="46.5" customHeight="1" thickBot="1" x14ac:dyDescent="0.35">
      <c r="A2" s="9" t="s">
        <v>7</v>
      </c>
      <c r="B2" s="10" t="s">
        <v>15</v>
      </c>
      <c r="C2" s="103" t="s">
        <v>8</v>
      </c>
      <c r="D2" s="104" t="s">
        <v>9</v>
      </c>
      <c r="E2" s="105" t="s">
        <v>12</v>
      </c>
      <c r="F2" s="106" t="s">
        <v>10</v>
      </c>
      <c r="G2" s="104" t="s">
        <v>11</v>
      </c>
      <c r="H2" s="105" t="s">
        <v>12</v>
      </c>
      <c r="I2" s="106" t="s">
        <v>10</v>
      </c>
      <c r="J2" s="104" t="s">
        <v>13</v>
      </c>
      <c r="K2" s="105" t="s">
        <v>16</v>
      </c>
      <c r="L2" s="106" t="s">
        <v>14</v>
      </c>
    </row>
    <row r="3" spans="1:13" x14ac:dyDescent="0.3">
      <c r="A3" s="126">
        <v>562</v>
      </c>
      <c r="B3" s="126">
        <v>19</v>
      </c>
      <c r="C3" s="107" t="s">
        <v>88</v>
      </c>
      <c r="D3" s="108">
        <f>'1.'!R6</f>
        <v>2676</v>
      </c>
      <c r="E3" s="109">
        <f>D3*15%</f>
        <v>401.4</v>
      </c>
      <c r="F3" s="108">
        <f>D3+E3</f>
        <v>3077.4</v>
      </c>
      <c r="G3" s="3">
        <f>'1.'!R11</f>
        <v>2276.21</v>
      </c>
      <c r="H3" s="4">
        <f>G3*15%</f>
        <v>341.43149999999997</v>
      </c>
      <c r="I3" s="3">
        <f>G3+H3</f>
        <v>2617.6415000000002</v>
      </c>
      <c r="J3" s="3">
        <f>D3-G3</f>
        <v>399.78999999999996</v>
      </c>
      <c r="K3" s="4">
        <f>J3*15%</f>
        <v>59.968499999999992</v>
      </c>
      <c r="L3" s="3">
        <f>J3+K3</f>
        <v>459.75849999999997</v>
      </c>
      <c r="M3" t="s">
        <v>82</v>
      </c>
    </row>
    <row r="4" spans="1:13" x14ac:dyDescent="0.3">
      <c r="A4" s="126">
        <v>643</v>
      </c>
      <c r="B4" s="126">
        <v>19</v>
      </c>
      <c r="C4" s="107" t="s">
        <v>122</v>
      </c>
      <c r="D4" s="108">
        <f>'2.'!R6</f>
        <v>2349.9699999999998</v>
      </c>
      <c r="E4" s="109">
        <f>D4*15%</f>
        <v>352.49549999999994</v>
      </c>
      <c r="F4" s="108">
        <f>D4+E4</f>
        <v>2702.4654999999998</v>
      </c>
      <c r="G4" s="3">
        <f>'2.'!R11</f>
        <v>2348.67</v>
      </c>
      <c r="H4" s="4">
        <f>G4*15%</f>
        <v>352.3005</v>
      </c>
      <c r="I4" s="3">
        <f>G4+H4</f>
        <v>2700.9704999999999</v>
      </c>
      <c r="J4" s="3">
        <f>D4-G4</f>
        <v>1.2999999999997272</v>
      </c>
      <c r="K4" s="4">
        <f>J4*15%</f>
        <v>0.19499999999995907</v>
      </c>
      <c r="L4" s="3">
        <f>J4+K4</f>
        <v>1.4949999999996861</v>
      </c>
      <c r="M4" t="s">
        <v>83</v>
      </c>
    </row>
    <row r="5" spans="1:13" x14ac:dyDescent="0.3">
      <c r="A5" s="126">
        <v>654</v>
      </c>
      <c r="B5" s="126">
        <v>17</v>
      </c>
      <c r="C5" s="107" t="s">
        <v>126</v>
      </c>
      <c r="D5" s="108">
        <f>'2.'!R7</f>
        <v>39.65</v>
      </c>
      <c r="E5" s="109">
        <v>0</v>
      </c>
      <c r="F5" s="108">
        <f>D5+E5</f>
        <v>39.65</v>
      </c>
      <c r="G5" s="3">
        <v>27.1</v>
      </c>
      <c r="H5" s="4">
        <v>0</v>
      </c>
      <c r="I5" s="3">
        <f>G5+H5</f>
        <v>27.1</v>
      </c>
      <c r="J5" s="3">
        <f>D5-G5</f>
        <v>12.549999999999997</v>
      </c>
      <c r="K5" s="4">
        <v>0</v>
      </c>
      <c r="L5" s="3">
        <f>J5+K5</f>
        <v>12.549999999999997</v>
      </c>
      <c r="M5" t="s">
        <v>83</v>
      </c>
    </row>
    <row r="6" spans="1:13" x14ac:dyDescent="0.3">
      <c r="A6" s="126">
        <v>728</v>
      </c>
      <c r="B6" s="126">
        <v>17</v>
      </c>
      <c r="C6" s="107" t="s">
        <v>133</v>
      </c>
      <c r="D6" s="108">
        <f>'3.'!R6</f>
        <v>31.089999999999996</v>
      </c>
      <c r="E6" s="109">
        <v>0</v>
      </c>
      <c r="F6" s="108">
        <f>D6+E6</f>
        <v>31.089999999999996</v>
      </c>
      <c r="G6" s="3">
        <f>'3.'!R11</f>
        <v>15.54</v>
      </c>
      <c r="H6" s="4">
        <v>0</v>
      </c>
      <c r="I6" s="3">
        <f>G6+H6</f>
        <v>15.54</v>
      </c>
      <c r="J6" s="3">
        <f>D6-G6</f>
        <v>15.549999999999997</v>
      </c>
      <c r="K6" s="4">
        <v>0</v>
      </c>
      <c r="L6" s="3">
        <f>J6+K6</f>
        <v>15.549999999999997</v>
      </c>
      <c r="M6" t="s">
        <v>98</v>
      </c>
    </row>
    <row r="7" spans="1:13" x14ac:dyDescent="0.3">
      <c r="A7" s="126">
        <v>1205</v>
      </c>
      <c r="B7" s="126">
        <v>17</v>
      </c>
      <c r="C7" s="107" t="s">
        <v>140</v>
      </c>
      <c r="D7" s="108">
        <f>'4.'!R6</f>
        <v>68.19</v>
      </c>
      <c r="E7" s="109">
        <v>0</v>
      </c>
      <c r="F7" s="108">
        <f>D7+E7</f>
        <v>68.19</v>
      </c>
      <c r="G7" s="3">
        <f>'4.'!R11</f>
        <v>49.66</v>
      </c>
      <c r="H7" s="4">
        <v>0</v>
      </c>
      <c r="I7" s="3">
        <f>G7+H7</f>
        <v>49.66</v>
      </c>
      <c r="J7" s="3">
        <f>D7-G7</f>
        <v>18.53</v>
      </c>
      <c r="K7" s="4">
        <v>0</v>
      </c>
      <c r="L7" s="3">
        <f>J7+K7</f>
        <v>18.53</v>
      </c>
      <c r="M7" t="s">
        <v>107</v>
      </c>
    </row>
    <row r="8" spans="1:13" x14ac:dyDescent="0.3">
      <c r="A8" s="126"/>
      <c r="B8" s="126"/>
      <c r="C8" s="5" t="s">
        <v>2</v>
      </c>
      <c r="D8" s="6">
        <f t="shared" ref="D8:J8" si="0">SUM(D3:D7)</f>
        <v>5164.8999999999987</v>
      </c>
      <c r="E8" s="6">
        <f t="shared" si="0"/>
        <v>753.89549999999986</v>
      </c>
      <c r="F8" s="6">
        <f t="shared" si="0"/>
        <v>5918.7954999999993</v>
      </c>
      <c r="G8" s="6">
        <f t="shared" si="0"/>
        <v>4717.18</v>
      </c>
      <c r="H8" s="6">
        <f t="shared" si="0"/>
        <v>693.73199999999997</v>
      </c>
      <c r="I8" s="6">
        <f t="shared" si="0"/>
        <v>5410.9120000000003</v>
      </c>
      <c r="J8" s="6">
        <f t="shared" si="0"/>
        <v>447.71999999999969</v>
      </c>
      <c r="K8" s="6">
        <f>SUM(K3:K7)</f>
        <v>60.163499999999949</v>
      </c>
      <c r="L8" s="21">
        <f>SUM(L3:L7)</f>
        <v>507.88349999999969</v>
      </c>
    </row>
    <row r="9" spans="1:13" x14ac:dyDescent="0.3">
      <c r="A9" s="125"/>
      <c r="B9" s="125"/>
      <c r="C9" s="23"/>
      <c r="D9" s="25"/>
      <c r="E9" s="25"/>
      <c r="F9" s="25"/>
      <c r="G9" s="23"/>
      <c r="H9" s="23"/>
      <c r="I9" s="23"/>
      <c r="J9" s="23"/>
      <c r="K9" s="23"/>
      <c r="L9" s="23"/>
    </row>
    <row r="10" spans="1:13" x14ac:dyDescent="0.3">
      <c r="A10" s="125"/>
      <c r="B10" s="125"/>
      <c r="C10" s="23"/>
      <c r="D10" s="24"/>
      <c r="E10" s="25"/>
      <c r="F10" s="24"/>
      <c r="G10" s="23"/>
      <c r="H10" s="23"/>
      <c r="I10" s="23"/>
      <c r="J10" s="23"/>
      <c r="K10" s="23"/>
      <c r="L10" s="23"/>
    </row>
    <row r="11" spans="1:13" x14ac:dyDescent="0.3">
      <c r="F11" s="11"/>
    </row>
  </sheetData>
  <mergeCells count="3">
    <mergeCell ref="D1:F1"/>
    <mergeCell ref="G1:I1"/>
    <mergeCell ref="J1:L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64516-C695-41D5-A847-E04CFC032490}">
  <sheetPr filterMode="1"/>
  <dimension ref="B1:T43"/>
  <sheetViews>
    <sheetView workbookViewId="0">
      <selection activeCell="H45" sqref="H45"/>
    </sheetView>
  </sheetViews>
  <sheetFormatPr defaultRowHeight="14.4" x14ac:dyDescent="0.3"/>
  <cols>
    <col min="1" max="1" width="1.44140625" customWidth="1"/>
    <col min="2" max="2" width="24.44140625" customWidth="1"/>
    <col min="3" max="3" width="10.5546875" customWidth="1"/>
    <col min="4" max="4" width="11" customWidth="1"/>
    <col min="5" max="5" width="15.6640625" customWidth="1"/>
    <col min="6" max="6" width="16.5546875" customWidth="1"/>
    <col min="7" max="7" width="14.88671875" customWidth="1"/>
    <col min="8" max="8" width="24" customWidth="1"/>
    <col min="9" max="9" width="20.6640625" customWidth="1"/>
    <col min="10" max="10" width="15.5546875" customWidth="1"/>
    <col min="11" max="15" width="15.109375" customWidth="1"/>
    <col min="16" max="16" width="15.33203125" customWidth="1"/>
    <col min="17" max="18" width="15.109375" customWidth="1"/>
    <col min="19" max="19" width="0.33203125" customWidth="1"/>
  </cols>
  <sheetData>
    <row r="1" spans="2:20" s="27" customFormat="1" ht="11.4" x14ac:dyDescent="0.2"/>
    <row r="2" spans="2:20" s="27" customFormat="1" ht="15.6" x14ac:dyDescent="0.2">
      <c r="B2" s="123" t="s">
        <v>42</v>
      </c>
      <c r="C2" s="123"/>
      <c r="D2" s="123"/>
      <c r="E2" s="123"/>
      <c r="F2" s="123"/>
      <c r="G2" s="123"/>
    </row>
    <row r="3" spans="2:20" s="27" customFormat="1" ht="11.4" x14ac:dyDescent="0.2"/>
    <row r="4" spans="2:20" s="27" customFormat="1" ht="15.6" x14ac:dyDescent="0.2">
      <c r="B4" s="124" t="s">
        <v>43</v>
      </c>
      <c r="C4" s="124"/>
      <c r="D4" s="124"/>
      <c r="E4" s="124"/>
      <c r="F4" s="124"/>
    </row>
    <row r="5" spans="2:20" s="27" customFormat="1" ht="11.4" x14ac:dyDescent="0.2"/>
    <row r="6" spans="2:20" s="27" customFormat="1" ht="12" x14ac:dyDescent="0.2">
      <c r="B6" s="121" t="s">
        <v>44</v>
      </c>
      <c r="C6" s="121" t="s">
        <v>45</v>
      </c>
      <c r="D6" s="121" t="s">
        <v>46</v>
      </c>
      <c r="E6" s="121" t="s">
        <v>47</v>
      </c>
      <c r="F6" s="121" t="s">
        <v>48</v>
      </c>
      <c r="G6" s="121" t="s">
        <v>49</v>
      </c>
      <c r="H6" s="121" t="s">
        <v>50</v>
      </c>
      <c r="I6" s="121" t="s">
        <v>51</v>
      </c>
      <c r="J6" s="121" t="s">
        <v>52</v>
      </c>
      <c r="K6" s="121" t="s">
        <v>53</v>
      </c>
      <c r="L6" s="121"/>
      <c r="M6" s="121"/>
      <c r="N6" s="121"/>
      <c r="O6" s="121"/>
      <c r="P6" s="121" t="s">
        <v>54</v>
      </c>
      <c r="Q6" s="121"/>
      <c r="R6" s="122" t="s">
        <v>55</v>
      </c>
    </row>
    <row r="7" spans="2:20" s="27" customFormat="1" ht="24" x14ac:dyDescent="0.2">
      <c r="B7" s="121"/>
      <c r="C7" s="121"/>
      <c r="D7" s="121"/>
      <c r="E7" s="121"/>
      <c r="F7" s="121"/>
      <c r="G7" s="121"/>
      <c r="H7" s="121"/>
      <c r="I7" s="121"/>
      <c r="J7" s="121"/>
      <c r="K7" s="28" t="s">
        <v>2</v>
      </c>
      <c r="L7" s="28" t="s">
        <v>56</v>
      </c>
      <c r="M7" s="28" t="s">
        <v>57</v>
      </c>
      <c r="N7" s="28" t="s">
        <v>58</v>
      </c>
      <c r="O7" s="28" t="s">
        <v>59</v>
      </c>
      <c r="P7" s="28" t="s">
        <v>60</v>
      </c>
      <c r="Q7" s="28" t="s">
        <v>61</v>
      </c>
      <c r="R7" s="122"/>
    </row>
    <row r="8" spans="2:20" s="40" customFormat="1" ht="11.4" hidden="1" x14ac:dyDescent="0.2">
      <c r="B8" s="33" t="s">
        <v>62</v>
      </c>
      <c r="C8" s="34">
        <v>9003573</v>
      </c>
      <c r="D8" s="35">
        <v>2200</v>
      </c>
      <c r="E8" s="35">
        <v>223291</v>
      </c>
      <c r="F8" s="36" t="s">
        <v>63</v>
      </c>
      <c r="G8" s="37">
        <v>2000</v>
      </c>
      <c r="H8" s="35">
        <v>176</v>
      </c>
      <c r="I8" s="35">
        <v>64</v>
      </c>
      <c r="J8" s="38">
        <v>0.36363499999999999</v>
      </c>
      <c r="K8" s="39">
        <v>727.27</v>
      </c>
      <c r="L8" s="39">
        <v>727.27</v>
      </c>
      <c r="M8" s="39"/>
      <c r="N8" s="39"/>
      <c r="O8" s="39"/>
      <c r="P8" s="39">
        <v>240</v>
      </c>
      <c r="Q8" s="39">
        <v>5.82</v>
      </c>
      <c r="R8" s="39">
        <v>973.09</v>
      </c>
    </row>
    <row r="9" spans="2:20" s="40" customFormat="1" ht="11.4" hidden="1" x14ac:dyDescent="0.2">
      <c r="B9" s="33" t="s">
        <v>62</v>
      </c>
      <c r="C9" s="34">
        <v>9003573</v>
      </c>
      <c r="D9" s="35">
        <v>2200</v>
      </c>
      <c r="E9" s="35">
        <v>225346</v>
      </c>
      <c r="F9" s="36" t="s">
        <v>64</v>
      </c>
      <c r="G9" s="37">
        <v>2500</v>
      </c>
      <c r="H9" s="35">
        <v>165</v>
      </c>
      <c r="I9" s="35">
        <v>132</v>
      </c>
      <c r="J9" s="38">
        <v>0.8</v>
      </c>
      <c r="K9" s="39">
        <v>2000</v>
      </c>
      <c r="L9" s="39">
        <v>1600</v>
      </c>
      <c r="M9" s="39">
        <v>400</v>
      </c>
      <c r="N9" s="39"/>
      <c r="O9" s="39"/>
      <c r="P9" s="39">
        <v>660</v>
      </c>
      <c r="Q9" s="39">
        <v>16</v>
      </c>
      <c r="R9" s="39">
        <v>2676</v>
      </c>
    </row>
    <row r="10" spans="2:20" s="87" customFormat="1" ht="12" x14ac:dyDescent="0.25">
      <c r="B10" s="80" t="s">
        <v>62</v>
      </c>
      <c r="C10" s="81">
        <v>9003573</v>
      </c>
      <c r="D10" s="82">
        <v>2200</v>
      </c>
      <c r="E10" s="82">
        <v>227282</v>
      </c>
      <c r="F10" s="83" t="s">
        <v>66</v>
      </c>
      <c r="G10" s="84">
        <v>2500</v>
      </c>
      <c r="H10" s="82">
        <v>128</v>
      </c>
      <c r="I10" s="82">
        <v>102.4</v>
      </c>
      <c r="J10" s="85">
        <v>0.8</v>
      </c>
      <c r="K10" s="86">
        <v>2000</v>
      </c>
      <c r="L10" s="86">
        <v>1280</v>
      </c>
      <c r="M10" s="86">
        <v>320</v>
      </c>
      <c r="N10" s="86">
        <v>400</v>
      </c>
      <c r="O10" s="86"/>
      <c r="P10" s="86">
        <v>660</v>
      </c>
      <c r="Q10" s="86">
        <v>16</v>
      </c>
      <c r="R10" s="86">
        <v>2676</v>
      </c>
      <c r="T10" s="88" t="s">
        <v>82</v>
      </c>
    </row>
    <row r="11" spans="2:20" s="40" customFormat="1" ht="12" x14ac:dyDescent="0.25">
      <c r="B11" s="33" t="s">
        <v>62</v>
      </c>
      <c r="C11" s="34">
        <v>9003573</v>
      </c>
      <c r="D11" s="35">
        <v>2200</v>
      </c>
      <c r="E11" s="35">
        <v>229349</v>
      </c>
      <c r="F11" s="36" t="s">
        <v>67</v>
      </c>
      <c r="G11" s="37">
        <v>2499.9899999999998</v>
      </c>
      <c r="H11" s="35">
        <v>144</v>
      </c>
      <c r="I11" s="35">
        <v>115.2</v>
      </c>
      <c r="J11" s="38">
        <v>0.80000122222493897</v>
      </c>
      <c r="K11" s="39">
        <v>2000</v>
      </c>
      <c r="L11" s="39">
        <v>1309.0899999999999</v>
      </c>
      <c r="M11" s="39">
        <v>327.27</v>
      </c>
      <c r="N11" s="39">
        <v>363.64</v>
      </c>
      <c r="O11" s="39"/>
      <c r="P11" s="39">
        <v>660</v>
      </c>
      <c r="Q11" s="39">
        <v>16</v>
      </c>
      <c r="R11" s="39">
        <v>2676</v>
      </c>
      <c r="T11" s="49" t="s">
        <v>83</v>
      </c>
    </row>
    <row r="12" spans="2:20" s="87" customFormat="1" ht="12" x14ac:dyDescent="0.25">
      <c r="B12" s="80" t="s">
        <v>62</v>
      </c>
      <c r="C12" s="81">
        <v>9003573</v>
      </c>
      <c r="D12" s="82">
        <v>2200</v>
      </c>
      <c r="E12" s="82">
        <v>231120</v>
      </c>
      <c r="F12" s="83" t="s">
        <v>66</v>
      </c>
      <c r="G12" s="84">
        <v>0</v>
      </c>
      <c r="H12" s="82">
        <v>0</v>
      </c>
      <c r="I12" s="82">
        <v>0</v>
      </c>
      <c r="J12" s="85">
        <v>0.80000122222493897</v>
      </c>
      <c r="K12" s="86">
        <v>-298.8</v>
      </c>
      <c r="L12" s="86">
        <v>0</v>
      </c>
      <c r="M12" s="86">
        <v>0</v>
      </c>
      <c r="N12" s="86">
        <v>-298.8</v>
      </c>
      <c r="O12" s="86"/>
      <c r="P12" s="86">
        <v>-98.6</v>
      </c>
      <c r="Q12" s="86">
        <v>-2.39</v>
      </c>
      <c r="R12" s="86">
        <v>-399.79</v>
      </c>
      <c r="T12" s="88" t="s">
        <v>82</v>
      </c>
    </row>
    <row r="13" spans="2:20" s="40" customFormat="1" ht="12" x14ac:dyDescent="0.25">
      <c r="B13" s="33" t="s">
        <v>62</v>
      </c>
      <c r="C13" s="34">
        <v>9003573</v>
      </c>
      <c r="D13" s="35">
        <v>2200</v>
      </c>
      <c r="E13" s="35">
        <v>231120</v>
      </c>
      <c r="F13" s="36" t="s">
        <v>67</v>
      </c>
      <c r="G13" s="37">
        <v>0</v>
      </c>
      <c r="H13" s="35">
        <v>0</v>
      </c>
      <c r="I13" s="35">
        <v>0</v>
      </c>
      <c r="J13" s="38">
        <v>0.80000122222493897</v>
      </c>
      <c r="K13" s="39">
        <v>-244.64</v>
      </c>
      <c r="L13" s="39">
        <v>0</v>
      </c>
      <c r="M13" s="39">
        <v>0</v>
      </c>
      <c r="N13" s="39">
        <v>-244.64</v>
      </c>
      <c r="O13" s="39"/>
      <c r="P13" s="39">
        <v>-80.73</v>
      </c>
      <c r="Q13" s="39">
        <v>-1.96</v>
      </c>
      <c r="R13" s="39">
        <v>-327.33</v>
      </c>
      <c r="T13" s="49" t="s">
        <v>83</v>
      </c>
    </row>
    <row r="14" spans="2:20" s="40" customFormat="1" ht="11.4" hidden="1" x14ac:dyDescent="0.2">
      <c r="B14" s="33" t="s">
        <v>62</v>
      </c>
      <c r="C14" s="34">
        <v>9003573</v>
      </c>
      <c r="D14" s="35">
        <v>2200</v>
      </c>
      <c r="E14" s="35">
        <v>231458</v>
      </c>
      <c r="F14" s="36" t="s">
        <v>68</v>
      </c>
      <c r="G14" s="37">
        <v>2500</v>
      </c>
      <c r="H14" s="35">
        <v>168</v>
      </c>
      <c r="I14" s="35">
        <v>134.4</v>
      </c>
      <c r="J14" s="38">
        <v>0.79999895238045404</v>
      </c>
      <c r="K14" s="39">
        <v>1945.59</v>
      </c>
      <c r="L14" s="39">
        <v>1527.27</v>
      </c>
      <c r="M14" s="39">
        <v>381.82</v>
      </c>
      <c r="N14" s="39">
        <v>36.5</v>
      </c>
      <c r="O14" s="39"/>
      <c r="P14" s="39">
        <v>642.04999999999995</v>
      </c>
      <c r="Q14" s="39">
        <v>15.56</v>
      </c>
      <c r="R14" s="39">
        <v>2603.1999999999998</v>
      </c>
    </row>
    <row r="15" spans="2:20" s="96" customFormat="1" ht="12" hidden="1" x14ac:dyDescent="0.25">
      <c r="B15" s="89" t="s">
        <v>62</v>
      </c>
      <c r="C15" s="90">
        <v>9003573</v>
      </c>
      <c r="D15" s="91">
        <v>2200</v>
      </c>
      <c r="E15" s="91">
        <v>234077</v>
      </c>
      <c r="F15" s="92" t="s">
        <v>69</v>
      </c>
      <c r="G15" s="93">
        <v>2498.4499999999998</v>
      </c>
      <c r="H15" s="91">
        <v>120</v>
      </c>
      <c r="I15" s="91">
        <v>96</v>
      </c>
      <c r="J15" s="94">
        <v>0.8</v>
      </c>
      <c r="K15" s="95">
        <v>1998.76</v>
      </c>
      <c r="L15" s="95">
        <v>1263.1600000000001</v>
      </c>
      <c r="M15" s="95">
        <v>315.79000000000002</v>
      </c>
      <c r="N15" s="95">
        <v>419.81</v>
      </c>
      <c r="O15" s="95"/>
      <c r="P15" s="95">
        <v>659.59</v>
      </c>
      <c r="Q15" s="95">
        <v>15.99</v>
      </c>
      <c r="R15" s="95">
        <v>2674.34</v>
      </c>
      <c r="T15" s="97"/>
    </row>
    <row r="16" spans="2:20" s="96" customFormat="1" ht="12" hidden="1" x14ac:dyDescent="0.25">
      <c r="B16" s="89" t="s">
        <v>62</v>
      </c>
      <c r="C16" s="90">
        <v>9003573</v>
      </c>
      <c r="D16" s="91">
        <v>2200</v>
      </c>
      <c r="E16" s="91">
        <v>236103</v>
      </c>
      <c r="F16" s="92" t="s">
        <v>69</v>
      </c>
      <c r="G16" s="93">
        <v>0</v>
      </c>
      <c r="H16" s="91">
        <v>0</v>
      </c>
      <c r="I16" s="91">
        <v>64</v>
      </c>
      <c r="J16" s="94">
        <v>1</v>
      </c>
      <c r="K16" s="95">
        <v>-122.69</v>
      </c>
      <c r="L16" s="95">
        <v>0</v>
      </c>
      <c r="M16" s="95">
        <v>0</v>
      </c>
      <c r="N16" s="95">
        <v>-122.69</v>
      </c>
      <c r="O16" s="95"/>
      <c r="P16" s="95">
        <v>-40.479999999999997</v>
      </c>
      <c r="Q16" s="95">
        <v>-0.98</v>
      </c>
      <c r="R16" s="95">
        <v>-164.15</v>
      </c>
      <c r="T16" s="97"/>
    </row>
    <row r="17" spans="2:20" s="40" customFormat="1" ht="11.4" hidden="1" x14ac:dyDescent="0.2">
      <c r="B17" s="33" t="s">
        <v>62</v>
      </c>
      <c r="C17" s="34">
        <v>9003573</v>
      </c>
      <c r="D17" s="35">
        <v>2200</v>
      </c>
      <c r="E17" s="35">
        <v>236103</v>
      </c>
      <c r="F17" s="36" t="s">
        <v>70</v>
      </c>
      <c r="G17" s="37">
        <v>2357.39</v>
      </c>
      <c r="H17" s="35">
        <v>64</v>
      </c>
      <c r="I17" s="35">
        <v>64</v>
      </c>
      <c r="J17" s="38">
        <v>1</v>
      </c>
      <c r="K17" s="39">
        <v>1636.53</v>
      </c>
      <c r="L17" s="39">
        <v>695.65</v>
      </c>
      <c r="M17" s="39"/>
      <c r="N17" s="39">
        <v>940.88</v>
      </c>
      <c r="O17" s="39"/>
      <c r="P17" s="39">
        <v>540.04999999999995</v>
      </c>
      <c r="Q17" s="39">
        <v>13.09</v>
      </c>
      <c r="R17" s="39">
        <v>2189.67</v>
      </c>
    </row>
    <row r="18" spans="2:20" s="40" customFormat="1" ht="11.4" hidden="1" x14ac:dyDescent="0.2">
      <c r="B18" s="33" t="s">
        <v>62</v>
      </c>
      <c r="C18" s="34">
        <v>9003573</v>
      </c>
      <c r="D18" s="35">
        <v>2200</v>
      </c>
      <c r="E18" s="35">
        <v>238311</v>
      </c>
      <c r="F18" s="36" t="s">
        <v>71</v>
      </c>
      <c r="G18" s="37">
        <v>2000</v>
      </c>
      <c r="H18" s="35">
        <v>168</v>
      </c>
      <c r="I18" s="35">
        <v>168</v>
      </c>
      <c r="J18" s="38">
        <v>1</v>
      </c>
      <c r="K18" s="39">
        <v>2000</v>
      </c>
      <c r="L18" s="39">
        <v>2000</v>
      </c>
      <c r="M18" s="39"/>
      <c r="N18" s="39"/>
      <c r="O18" s="39"/>
      <c r="P18" s="39">
        <v>660</v>
      </c>
      <c r="Q18" s="39">
        <v>16</v>
      </c>
      <c r="R18" s="39">
        <v>2676</v>
      </c>
    </row>
    <row r="19" spans="2:20" s="40" customFormat="1" ht="11.4" hidden="1" x14ac:dyDescent="0.2">
      <c r="B19" s="33" t="s">
        <v>62</v>
      </c>
      <c r="C19" s="34">
        <v>9003573</v>
      </c>
      <c r="D19" s="35">
        <v>2200</v>
      </c>
      <c r="E19" s="35">
        <v>240217</v>
      </c>
      <c r="F19" s="36" t="s">
        <v>72</v>
      </c>
      <c r="G19" s="37">
        <v>2000</v>
      </c>
      <c r="H19" s="35">
        <v>168</v>
      </c>
      <c r="I19" s="35">
        <v>168</v>
      </c>
      <c r="J19" s="38">
        <v>1</v>
      </c>
      <c r="K19" s="39">
        <v>2000</v>
      </c>
      <c r="L19" s="39">
        <v>2000</v>
      </c>
      <c r="M19" s="39"/>
      <c r="N19" s="39"/>
      <c r="O19" s="39"/>
      <c r="P19" s="39">
        <v>660</v>
      </c>
      <c r="Q19" s="39">
        <v>16</v>
      </c>
      <c r="R19" s="39">
        <v>2676</v>
      </c>
    </row>
    <row r="20" spans="2:20" s="40" customFormat="1" ht="11.4" hidden="1" x14ac:dyDescent="0.2">
      <c r="B20" s="33" t="s">
        <v>62</v>
      </c>
      <c r="C20" s="34">
        <v>9003573</v>
      </c>
      <c r="D20" s="35">
        <v>2200</v>
      </c>
      <c r="E20" s="35">
        <v>242099</v>
      </c>
      <c r="F20" s="36" t="s">
        <v>73</v>
      </c>
      <c r="G20" s="37">
        <v>2000</v>
      </c>
      <c r="H20" s="35">
        <v>184</v>
      </c>
      <c r="I20" s="35">
        <v>184</v>
      </c>
      <c r="J20" s="38">
        <v>1</v>
      </c>
      <c r="K20" s="39">
        <v>2000</v>
      </c>
      <c r="L20" s="39">
        <v>2000</v>
      </c>
      <c r="M20" s="39"/>
      <c r="N20" s="39"/>
      <c r="O20" s="39"/>
      <c r="P20" s="39">
        <v>660</v>
      </c>
      <c r="Q20" s="39">
        <v>16</v>
      </c>
      <c r="R20" s="39">
        <v>2676</v>
      </c>
    </row>
    <row r="21" spans="2:20" s="40" customFormat="1" ht="11.4" hidden="1" x14ac:dyDescent="0.2">
      <c r="B21" s="33" t="s">
        <v>62</v>
      </c>
      <c r="C21" s="34">
        <v>9003573</v>
      </c>
      <c r="D21" s="35">
        <v>2200</v>
      </c>
      <c r="E21" s="35">
        <v>244089</v>
      </c>
      <c r="F21" s="36" t="s">
        <v>74</v>
      </c>
      <c r="G21" s="37">
        <v>2000</v>
      </c>
      <c r="H21" s="35">
        <v>168</v>
      </c>
      <c r="I21" s="35">
        <v>168</v>
      </c>
      <c r="J21" s="38">
        <v>1</v>
      </c>
      <c r="K21" s="39">
        <v>2000</v>
      </c>
      <c r="L21" s="39">
        <v>2000</v>
      </c>
      <c r="M21" s="39"/>
      <c r="N21" s="39"/>
      <c r="O21" s="39"/>
      <c r="P21" s="39">
        <v>660</v>
      </c>
      <c r="Q21" s="39">
        <v>16</v>
      </c>
      <c r="R21" s="39">
        <v>2676</v>
      </c>
    </row>
    <row r="22" spans="2:20" s="40" customFormat="1" ht="11.4" hidden="1" x14ac:dyDescent="0.2">
      <c r="B22" s="33" t="s">
        <v>62</v>
      </c>
      <c r="C22" s="34">
        <v>9003573</v>
      </c>
      <c r="D22" s="35">
        <v>2200</v>
      </c>
      <c r="E22" s="35">
        <v>246245</v>
      </c>
      <c r="F22" s="36" t="s">
        <v>75</v>
      </c>
      <c r="G22" s="37">
        <v>2200</v>
      </c>
      <c r="H22" s="35">
        <v>146</v>
      </c>
      <c r="I22" s="35">
        <v>146</v>
      </c>
      <c r="J22" s="38">
        <v>1</v>
      </c>
      <c r="K22" s="39">
        <v>2200</v>
      </c>
      <c r="L22" s="39">
        <v>2200</v>
      </c>
      <c r="M22" s="39"/>
      <c r="N22" s="39"/>
      <c r="O22" s="39"/>
      <c r="P22" s="39">
        <v>726</v>
      </c>
      <c r="Q22" s="39">
        <v>17.600000000000001</v>
      </c>
      <c r="R22" s="39">
        <v>2943.6</v>
      </c>
    </row>
    <row r="23" spans="2:20" s="48" customFormat="1" ht="11.4" hidden="1" x14ac:dyDescent="0.2">
      <c r="B23" s="41" t="s">
        <v>62</v>
      </c>
      <c r="C23" s="42">
        <v>9003573</v>
      </c>
      <c r="D23" s="43">
        <v>2200</v>
      </c>
      <c r="E23" s="43">
        <v>249907</v>
      </c>
      <c r="F23" s="44" t="s">
        <v>65</v>
      </c>
      <c r="G23" s="45">
        <v>1500</v>
      </c>
      <c r="H23" s="43">
        <v>0</v>
      </c>
      <c r="I23" s="43">
        <v>0</v>
      </c>
      <c r="J23" s="46">
        <v>1</v>
      </c>
      <c r="K23" s="47">
        <v>1500</v>
      </c>
      <c r="L23" s="47"/>
      <c r="M23" s="47">
        <v>1500</v>
      </c>
      <c r="N23" s="47"/>
      <c r="O23" s="47"/>
      <c r="P23" s="47">
        <v>495</v>
      </c>
      <c r="Q23" s="47">
        <v>12</v>
      </c>
      <c r="R23" s="47">
        <v>2007</v>
      </c>
    </row>
    <row r="24" spans="2:20" s="27" customFormat="1" ht="11.4" x14ac:dyDescent="0.2"/>
    <row r="25" spans="2:20" s="27" customFormat="1" ht="13.2" x14ac:dyDescent="0.2">
      <c r="B25" s="120" t="s">
        <v>76</v>
      </c>
      <c r="C25" s="120"/>
      <c r="D25" s="120"/>
      <c r="E25" s="120"/>
      <c r="F25" s="120"/>
      <c r="G25" s="120"/>
      <c r="H25" s="120"/>
      <c r="N25" s="29">
        <f>SUM(N8:N22)</f>
        <v>1494.6999999999998</v>
      </c>
      <c r="O25" s="30"/>
      <c r="P25" s="30"/>
      <c r="Q25" s="30"/>
      <c r="R25" s="29">
        <f>SUM(R8:R22)</f>
        <v>29224.629999999997</v>
      </c>
    </row>
    <row r="26" spans="2:20" s="27" customFormat="1" ht="11.4" x14ac:dyDescent="0.2"/>
    <row r="28" spans="2:20" x14ac:dyDescent="0.3">
      <c r="F28" s="74" t="s">
        <v>121</v>
      </c>
      <c r="H28" s="74" t="s">
        <v>114</v>
      </c>
      <c r="P28" s="55" t="s">
        <v>86</v>
      </c>
      <c r="Q28" s="54" t="s">
        <v>85</v>
      </c>
      <c r="R28" s="56" t="s">
        <v>87</v>
      </c>
    </row>
    <row r="29" spans="2:20" x14ac:dyDescent="0.3">
      <c r="C29" s="58"/>
      <c r="D29" s="58"/>
      <c r="E29" s="59" t="s">
        <v>89</v>
      </c>
      <c r="F29" s="59" t="s">
        <v>87</v>
      </c>
      <c r="G29" s="59" t="s">
        <v>90</v>
      </c>
      <c r="H29" s="75" t="s">
        <v>91</v>
      </c>
      <c r="I29" s="55" t="s">
        <v>115</v>
      </c>
      <c r="P29" s="11">
        <f>R29-Q29</f>
        <v>-399.78999999999996</v>
      </c>
      <c r="Q29" s="50">
        <v>2676</v>
      </c>
      <c r="R29" s="11">
        <f>R10+R12</f>
        <v>2276.21</v>
      </c>
      <c r="T29" s="88" t="s">
        <v>82</v>
      </c>
    </row>
    <row r="30" spans="2:20" x14ac:dyDescent="0.3">
      <c r="C30" s="60" t="s">
        <v>92</v>
      </c>
      <c r="D30" s="61" t="s">
        <v>93</v>
      </c>
      <c r="E30" s="60">
        <v>973.09</v>
      </c>
      <c r="F30" s="62">
        <v>973.09</v>
      </c>
      <c r="G30" s="60"/>
      <c r="H30" s="60"/>
      <c r="I30" s="62">
        <v>0</v>
      </c>
      <c r="P30" s="11">
        <f t="shared" ref="P30" si="0">R30-Q30</f>
        <v>-1.2999999999997272</v>
      </c>
      <c r="Q30">
        <v>2349.9699999999998</v>
      </c>
      <c r="R30" s="11">
        <f>R11+R13</f>
        <v>2348.67</v>
      </c>
      <c r="T30" s="49" t="s">
        <v>83</v>
      </c>
    </row>
    <row r="31" spans="2:20" x14ac:dyDescent="0.3">
      <c r="C31" s="60" t="s">
        <v>94</v>
      </c>
      <c r="D31" s="61" t="s">
        <v>95</v>
      </c>
      <c r="E31" s="63">
        <v>2676</v>
      </c>
      <c r="F31" s="64">
        <v>2676</v>
      </c>
      <c r="G31" s="60"/>
      <c r="H31" s="60"/>
      <c r="I31" s="62">
        <v>0</v>
      </c>
      <c r="P31" s="52">
        <f>SUBTOTAL(9,P29:P30)</f>
        <v>-401.08999999999969</v>
      </c>
      <c r="Q31" s="53">
        <f>SUBTOTAL(9,Q29:Q30)</f>
        <v>5025.9699999999993</v>
      </c>
      <c r="R31" s="51">
        <f>SUBTOTAL(9,R29:R30)</f>
        <v>4624.88</v>
      </c>
    </row>
    <row r="32" spans="2:20" x14ac:dyDescent="0.3">
      <c r="C32" s="65" t="s">
        <v>82</v>
      </c>
      <c r="D32" s="66" t="s">
        <v>96</v>
      </c>
      <c r="E32" s="67">
        <v>2676</v>
      </c>
      <c r="F32" s="98">
        <v>2276.21</v>
      </c>
      <c r="G32" s="67">
        <v>535.20000000000005</v>
      </c>
      <c r="H32" s="76">
        <v>135.41000000000005</v>
      </c>
      <c r="I32" s="67">
        <v>-399.78999999999996</v>
      </c>
    </row>
    <row r="33" spans="3:10" x14ac:dyDescent="0.3">
      <c r="C33" s="65" t="s">
        <v>83</v>
      </c>
      <c r="D33" s="66" t="s">
        <v>97</v>
      </c>
      <c r="E33" s="65">
        <v>2349.9699999999998</v>
      </c>
      <c r="F33" s="98">
        <v>2348.67</v>
      </c>
      <c r="G33" s="67">
        <v>160.51985999999999</v>
      </c>
      <c r="H33" s="76">
        <v>159.22200000000001</v>
      </c>
      <c r="I33" s="67">
        <v>-1.2978599999999858</v>
      </c>
    </row>
    <row r="34" spans="3:10" x14ac:dyDescent="0.3">
      <c r="C34" s="60" t="s">
        <v>98</v>
      </c>
      <c r="D34" s="68" t="s">
        <v>99</v>
      </c>
      <c r="E34" s="63">
        <v>2603.1999999999998</v>
      </c>
      <c r="F34" s="62">
        <v>2603.1999999999998</v>
      </c>
      <c r="G34" s="63">
        <v>48.837000000000003</v>
      </c>
      <c r="H34" s="76">
        <v>48.837000000000003</v>
      </c>
      <c r="I34" s="63">
        <v>0</v>
      </c>
    </row>
    <row r="35" spans="3:10" x14ac:dyDescent="0.3">
      <c r="C35" s="77" t="s">
        <v>84</v>
      </c>
      <c r="D35" s="78" t="s">
        <v>100</v>
      </c>
      <c r="E35" s="76">
        <v>2510.15</v>
      </c>
      <c r="F35" s="79">
        <v>2510.1899999999996</v>
      </c>
      <c r="G35" s="76">
        <v>397.52</v>
      </c>
      <c r="H35" s="76">
        <f>397.56-0.04</f>
        <v>397.52</v>
      </c>
      <c r="I35" s="76">
        <f>H35-G35</f>
        <v>0</v>
      </c>
    </row>
    <row r="36" spans="3:10" x14ac:dyDescent="0.3">
      <c r="C36" s="60" t="s">
        <v>101</v>
      </c>
      <c r="D36" s="69" t="s">
        <v>102</v>
      </c>
      <c r="E36" s="63">
        <v>2189.67</v>
      </c>
      <c r="F36" s="62">
        <v>2189.67</v>
      </c>
      <c r="G36" s="63"/>
      <c r="H36" s="63"/>
      <c r="I36" s="63">
        <v>0</v>
      </c>
    </row>
    <row r="37" spans="3:10" x14ac:dyDescent="0.3">
      <c r="C37" s="60" t="s">
        <v>103</v>
      </c>
      <c r="D37" s="69" t="s">
        <v>104</v>
      </c>
      <c r="E37" s="63">
        <v>2676</v>
      </c>
      <c r="F37" s="62">
        <v>2676</v>
      </c>
      <c r="G37" s="63"/>
      <c r="H37" s="63"/>
      <c r="I37" s="63">
        <v>0</v>
      </c>
    </row>
    <row r="38" spans="3:10" x14ac:dyDescent="0.3">
      <c r="C38" s="60" t="s">
        <v>105</v>
      </c>
      <c r="D38" s="69" t="s">
        <v>106</v>
      </c>
      <c r="E38" s="63">
        <v>2676</v>
      </c>
      <c r="F38" s="62">
        <v>2676</v>
      </c>
      <c r="G38" s="63"/>
      <c r="H38" s="63"/>
      <c r="I38" s="63">
        <v>0</v>
      </c>
    </row>
    <row r="39" spans="3:10" x14ac:dyDescent="0.3">
      <c r="C39" s="60" t="s">
        <v>107</v>
      </c>
      <c r="D39" s="69" t="s">
        <v>108</v>
      </c>
      <c r="E39" s="63">
        <v>2676</v>
      </c>
      <c r="F39" s="62">
        <v>2676</v>
      </c>
      <c r="G39" s="63"/>
      <c r="H39" s="63"/>
      <c r="I39" s="63">
        <v>0</v>
      </c>
    </row>
    <row r="40" spans="3:10" x14ac:dyDescent="0.3">
      <c r="C40" s="60" t="s">
        <v>109</v>
      </c>
      <c r="D40" s="69" t="s">
        <v>110</v>
      </c>
      <c r="E40" s="63">
        <v>2676</v>
      </c>
      <c r="F40" s="62">
        <v>2676</v>
      </c>
      <c r="G40" s="63"/>
      <c r="H40" s="63"/>
      <c r="I40" s="63">
        <v>0</v>
      </c>
    </row>
    <row r="41" spans="3:10" x14ac:dyDescent="0.3">
      <c r="C41" s="60" t="s">
        <v>111</v>
      </c>
      <c r="D41" s="69" t="s">
        <v>112</v>
      </c>
      <c r="E41" s="63">
        <v>2943.6</v>
      </c>
      <c r="F41" s="62">
        <v>2943.6</v>
      </c>
      <c r="G41" s="63"/>
      <c r="H41" s="63"/>
      <c r="I41" s="63">
        <v>0</v>
      </c>
    </row>
    <row r="42" spans="3:10" x14ac:dyDescent="0.3">
      <c r="D42" s="70"/>
      <c r="E42" s="71">
        <f t="shared" ref="E42:G42" si="1">SUM(E30:E41)</f>
        <v>29625.679999999997</v>
      </c>
      <c r="F42" s="71">
        <f t="shared" si="1"/>
        <v>29224.629999999997</v>
      </c>
      <c r="G42" s="71">
        <f t="shared" si="1"/>
        <v>1142.0768600000001</v>
      </c>
      <c r="H42" s="71">
        <f>SUM(H30:H41)</f>
        <v>740.98900000000003</v>
      </c>
      <c r="I42" s="72">
        <f>SUM(I30:I41)</f>
        <v>-401.08785999999998</v>
      </c>
      <c r="J42" s="73" t="s">
        <v>113</v>
      </c>
    </row>
    <row r="43" spans="3:10" x14ac:dyDescent="0.3">
      <c r="F43">
        <f>F42-E42</f>
        <v>-401.04999999999927</v>
      </c>
      <c r="H43" s="50">
        <f>H42-G42</f>
        <v>-401.08786000000009</v>
      </c>
    </row>
  </sheetData>
  <autoFilter ref="B7:R23" xr:uid="{F5964516-C695-41D5-A847-E04CFC032490}">
    <filterColumn colId="4">
      <filters>
        <filter val="202403"/>
        <filter val="202404"/>
      </filters>
    </filterColumn>
  </autoFilter>
  <mergeCells count="15">
    <mergeCell ref="P6:Q6"/>
    <mergeCell ref="R6:R7"/>
    <mergeCell ref="B2:G2"/>
    <mergeCell ref="B4:F4"/>
    <mergeCell ref="B6:B7"/>
    <mergeCell ref="C6:C7"/>
    <mergeCell ref="D6:D7"/>
    <mergeCell ref="E6:E7"/>
    <mergeCell ref="F6:F7"/>
    <mergeCell ref="G6:G7"/>
    <mergeCell ref="B25:H25"/>
    <mergeCell ref="H6:H7"/>
    <mergeCell ref="I6:I7"/>
    <mergeCell ref="J6:J7"/>
    <mergeCell ref="K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Kokku</vt:lpstr>
      <vt:lpstr>1.</vt:lpstr>
      <vt:lpstr>2.</vt:lpstr>
      <vt:lpstr>3.</vt:lpstr>
      <vt:lpstr>4.</vt:lpstr>
      <vt:lpstr>vabatahtlik tagastus</vt:lpstr>
      <vt:lpstr>HR050.01_UR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Marilin Ojang</dc:creator>
  <cp:lastModifiedBy>Marilin Ojang</cp:lastModifiedBy>
  <cp:lastPrinted>2023-02-21T16:43:10Z</cp:lastPrinted>
  <dcterms:created xsi:type="dcterms:W3CDTF">2015-06-05T18:17:20Z</dcterms:created>
  <dcterms:modified xsi:type="dcterms:W3CDTF">2025-03-04T06:48:19Z</dcterms:modified>
</cp:coreProperties>
</file>